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256" tabRatio="907" activeTab="3"/>
  </bookViews>
  <sheets>
    <sheet name="BS" sheetId="1" r:id="rId1"/>
    <sheet name="PL" sheetId="2" r:id="rId2"/>
    <sheet name="PartA@&amp;A3 " sheetId="3" r:id="rId3"/>
    <sheet name="Changes In Equity " sheetId="4" r:id="rId4"/>
    <sheet name="Cash Flow " sheetId="5" r:id="rId5"/>
  </sheets>
  <externalReferences>
    <externalReference r:id="rId8"/>
  </externalReferences>
  <definedNames>
    <definedName name="_xlnm.Print_Area" localSheetId="0">'BS'!$A$1:$L$63</definedName>
    <definedName name="_xlnm.Print_Area" localSheetId="4">'Cash Flow '!$B$1:$G$57</definedName>
    <definedName name="_xlnm.Print_Area" localSheetId="3">'Changes In Equity '!$A$1:$K$55</definedName>
    <definedName name="_xlnm.Print_Area" localSheetId="2">'PartA@&amp;A3 '!$A$1:$Q$68</definedName>
    <definedName name="_xlnm.Print_Area" localSheetId="1">'PL'!$A$1:$P$56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Chase Perdana Berhad</author>
  </authors>
  <commentList>
    <comment ref="K52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980,207 - finance creditors ; 
2,822,463 - term loan .
</t>
        </r>
      </text>
    </comment>
  </commentList>
</comments>
</file>

<file path=xl/sharedStrings.xml><?xml version="1.0" encoding="utf-8"?>
<sst xmlns="http://schemas.openxmlformats.org/spreadsheetml/2006/main" count="238" uniqueCount="137">
  <si>
    <t>Of The Period</t>
  </si>
  <si>
    <t>PRECEDING YEAR</t>
  </si>
  <si>
    <t>YEAR</t>
  </si>
  <si>
    <t>CORRESPONDING</t>
  </si>
  <si>
    <t>Foreign Exchange</t>
  </si>
  <si>
    <t xml:space="preserve">  </t>
  </si>
  <si>
    <t xml:space="preserve"> </t>
  </si>
  <si>
    <t>TOTAL</t>
  </si>
  <si>
    <t>-</t>
  </si>
  <si>
    <t>Taxation</t>
  </si>
  <si>
    <t>Share Capital</t>
  </si>
  <si>
    <t>Minority Interest</t>
  </si>
  <si>
    <t xml:space="preserve">CURRENT </t>
  </si>
  <si>
    <t>QUARTER</t>
  </si>
  <si>
    <t>TO DATE</t>
  </si>
  <si>
    <t>RM'000</t>
  </si>
  <si>
    <t>Revenue</t>
  </si>
  <si>
    <t xml:space="preserve">   </t>
  </si>
  <si>
    <t>Property , Plant and Equipment</t>
  </si>
  <si>
    <t>Intangible Assets</t>
  </si>
  <si>
    <t>Current Assets</t>
  </si>
  <si>
    <t xml:space="preserve">    Inventories</t>
  </si>
  <si>
    <t>Current Liabilities</t>
  </si>
  <si>
    <t>Shareholders' Funds</t>
  </si>
  <si>
    <t>Reserves</t>
  </si>
  <si>
    <t xml:space="preserve">Minority interest </t>
  </si>
  <si>
    <t>( AUDITED )</t>
  </si>
  <si>
    <t xml:space="preserve">AS AT </t>
  </si>
  <si>
    <t>Other Investments</t>
  </si>
  <si>
    <t xml:space="preserve">    Taxation</t>
  </si>
  <si>
    <t>Long Term Liabilities</t>
  </si>
  <si>
    <t xml:space="preserve">   Borrowings</t>
  </si>
  <si>
    <t xml:space="preserve">Other Operating Income </t>
  </si>
  <si>
    <t>Operating Expenses</t>
  </si>
  <si>
    <t>Investing Results</t>
  </si>
  <si>
    <t>Operation</t>
  </si>
  <si>
    <t xml:space="preserve">Profit / ( Loss ) From </t>
  </si>
  <si>
    <t>Finance Cost</t>
  </si>
  <si>
    <t>Profit / ( Loss ) Before Tax</t>
  </si>
  <si>
    <t>Net Profit For The Period</t>
  </si>
  <si>
    <t>Profit / ( Loss ) After Tax</t>
  </si>
  <si>
    <t xml:space="preserve">( The Condensed Consolidated Balance Sheet Should Be Read In Conjunction With The Annual </t>
  </si>
  <si>
    <t>( The Condensed Consolidated Income Statement Should Be Read In Conjunction With The Annual Financial Report</t>
  </si>
  <si>
    <t>Capital</t>
  </si>
  <si>
    <t xml:space="preserve">Reserve </t>
  </si>
  <si>
    <t>Retained</t>
  </si>
  <si>
    <t>Profit</t>
  </si>
  <si>
    <t>Balance As At Beginning</t>
  </si>
  <si>
    <t>Of The Year</t>
  </si>
  <si>
    <t>Movement During The</t>
  </si>
  <si>
    <t>Period</t>
  </si>
  <si>
    <t>Balance As At End</t>
  </si>
  <si>
    <t>Share</t>
  </si>
  <si>
    <t>SITT TATT BERHAD   ( Company No. 55576-A )</t>
  </si>
  <si>
    <t xml:space="preserve">Basic earnings/(loss) per </t>
  </si>
  <si>
    <t>share (sen )</t>
  </si>
  <si>
    <t>Dividend per share</t>
  </si>
  <si>
    <t xml:space="preserve">           As At End of Current Quarter</t>
  </si>
  <si>
    <t>Gross Interest Income</t>
  </si>
  <si>
    <t>Gross Interest Expenses</t>
  </si>
  <si>
    <t>Profit / ( Loss ) After Tax and</t>
  </si>
  <si>
    <t>Net Profit Before Tax</t>
  </si>
  <si>
    <t>Investing Activities</t>
  </si>
  <si>
    <t xml:space="preserve">      - Equity investment</t>
  </si>
  <si>
    <t>Non-cash Items</t>
  </si>
  <si>
    <t>Adjustment For Non-cash Flow :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</si>
  <si>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</si>
  <si>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</si>
  <si>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</si>
  <si>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</si>
  <si>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 From Operating Activities</t>
  </si>
  <si>
    <t>Financing Activities</t>
  </si>
  <si>
    <t>Notes</t>
  </si>
  <si>
    <t xml:space="preserve">Non-operating Items </t>
  </si>
  <si>
    <t xml:space="preserve">    Tax Recoverable</t>
  </si>
  <si>
    <t xml:space="preserve">    Trade Receivables</t>
  </si>
  <si>
    <t xml:space="preserve">    Bank Overdraft </t>
  </si>
  <si>
    <t xml:space="preserve">    Other Short Term Borrowings</t>
  </si>
  <si>
    <t>EPS - Basic     ( sen )</t>
  </si>
  <si>
    <t xml:space="preserve">        - Diluted  ( sen )</t>
  </si>
  <si>
    <t xml:space="preserve">PRECEDING </t>
  </si>
  <si>
    <t xml:space="preserve">   As At Preceding Financial Year End</t>
  </si>
  <si>
    <t>Premium</t>
  </si>
  <si>
    <t>(Incorporated in Malaysia)</t>
  </si>
  <si>
    <t>SITT TATT BERHAD  ( Company No. 55576-A )</t>
  </si>
  <si>
    <t>CONDENSED CONSOLIDATED STATEMENT OF CHANGES IN EQUITY</t>
  </si>
  <si>
    <t>Fixed Deposit</t>
  </si>
  <si>
    <t>Net Tangible Assets Per Ordinary Share (RM)</t>
  </si>
  <si>
    <t>Ordinary Share (RM)</t>
  </si>
  <si>
    <t xml:space="preserve">Net Tangible Assets Per </t>
  </si>
  <si>
    <t>Share Capital - Ordinary Shares</t>
  </si>
  <si>
    <t xml:space="preserve">                       - Preference Shares</t>
  </si>
  <si>
    <t>Net Profit /(Loss) For The Period</t>
  </si>
  <si>
    <t>Cash Flow From Operating Activities</t>
  </si>
  <si>
    <t>Tax Paid</t>
  </si>
  <si>
    <t>Interest paid</t>
  </si>
  <si>
    <t>31 March 2005</t>
  </si>
  <si>
    <t>CONDENSED CONSOLIDATED BALANCE SHEET AS AT 30 JUNE 2005</t>
  </si>
  <si>
    <t>30 June 2005</t>
  </si>
  <si>
    <t>Investment in Associates and Joint Ventures</t>
  </si>
  <si>
    <t xml:space="preserve">    Other Debtors</t>
  </si>
  <si>
    <t xml:space="preserve">    Cash &amp; Cash Equivalents</t>
  </si>
  <si>
    <t xml:space="preserve">    Trade Creditors</t>
  </si>
  <si>
    <t xml:space="preserve">    Other Creditors</t>
  </si>
  <si>
    <t>Net Currents Assets / ( Liabilities )</t>
  </si>
  <si>
    <t xml:space="preserve">   Other Deferred Liabilities</t>
  </si>
  <si>
    <t xml:space="preserve">    Financial Report For The Year Ended 31 March 2005 )</t>
  </si>
  <si>
    <t>Control</t>
  </si>
  <si>
    <t>CONDENSED CONSOLIDATED INCOME STATEMENTS FOR THE FIRST QUARTER ENDED 30 JUNE 2005</t>
  </si>
  <si>
    <t xml:space="preserve">             INDIVIDUAL PERIOD</t>
  </si>
  <si>
    <t xml:space="preserve">            CUMULATIVE PERIOD</t>
  </si>
  <si>
    <t>30.06.2005</t>
  </si>
  <si>
    <t>30.06.2004</t>
  </si>
  <si>
    <t xml:space="preserve">    For The Year Ended 31 March 2005 )</t>
  </si>
  <si>
    <t>PART A2 : SUMMARY OF KEY FINANCIAL INFORMATION FOR THE FIRST QUARTER ENDED 30 JUNE 2005</t>
  </si>
  <si>
    <t>ENDED</t>
  </si>
  <si>
    <t>PART A3 : ADDITIONAL INFORMATION</t>
  </si>
  <si>
    <t>FOR THE QUARTER ENDED 30 JUNE 2005</t>
  </si>
  <si>
    <t>Ordinary  Shares</t>
  </si>
  <si>
    <t>Preference Shares</t>
  </si>
  <si>
    <t xml:space="preserve">3 Months </t>
  </si>
  <si>
    <t>Ended 30 June 2005</t>
  </si>
  <si>
    <t>Ended 30 June 2004</t>
  </si>
  <si>
    <t xml:space="preserve">( The Condensed Consolidated Statement of Changes In Equity Should Be Read In Conjunction With </t>
  </si>
  <si>
    <t xml:space="preserve">CONDENSED CONSOLIDATED CASH FLOW STATEMENT FOR THE QUARTER </t>
  </si>
  <si>
    <t>ENDED 30 JUNE 2005</t>
  </si>
  <si>
    <t>3 Months Ended</t>
  </si>
  <si>
    <t xml:space="preserve"> 30 June</t>
  </si>
  <si>
    <t xml:space="preserve">      - Other investment</t>
  </si>
  <si>
    <t xml:space="preserve">      - Bank borrowings</t>
  </si>
  <si>
    <t>Net Changes In Cash &amp; Cash Equivalent</t>
  </si>
  <si>
    <t xml:space="preserve">Cash &amp; Cash Equivalent At Beginning Of The Year </t>
  </si>
  <si>
    <t>Cash &amp; Cash Equivalent At End Of  The Quarter                   ( see Notes below )</t>
  </si>
  <si>
    <t xml:space="preserve">    The Annual Financial Report For The Year Ended 31 March 2005 )</t>
  </si>
  <si>
    <t>Cash &amp; Cash Equivalent At End Of The Quarter Comprises Of :</t>
  </si>
  <si>
    <t>Bank OD</t>
  </si>
  <si>
    <t>Cash &amp; Bank and Short Term Deposit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</si>
</sst>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$#,##0.00;\(\$#,##0.00\)"/>
    <numFmt numFmtId="166" formatCode="\$#,##0;\(\$#,##0\)"/>
    <numFmt numFmtId="167" formatCode="#,##0;\(#,##0\)"/>
    <numFmt numFmtId="168" formatCode="#,##0.0_);[Red]\(#,##0.0\)"/>
    <numFmt numFmtId="169" formatCode="#,##0.000_);[Red]\(#,##0.000\)"/>
    <numFmt numFmtId="170" formatCode="#,##0.000;\-#,##0.000"/>
    <numFmt numFmtId="171" formatCode="0.0%"/>
    <numFmt numFmtId="172" formatCode="0.0"/>
    <numFmt numFmtId="173" formatCode="0.000"/>
    <numFmt numFmtId="174" formatCode="#,##0.0;\(#,##0.0\)"/>
    <numFmt numFmtId="175" formatCode="#,##0.0"/>
    <numFmt numFmtId="176" formatCode="0.0_);[Red]\(0.0\)"/>
    <numFmt numFmtId="177" formatCode="#,##0.00;\(#,##0.00\)"/>
    <numFmt numFmtId="178" formatCode="#,##0.0000_);[Red]\(#,##0.0000\)"/>
    <numFmt numFmtId="179" formatCode="dd\-mmm\-yy_)"/>
    <numFmt numFmtId="180" formatCode="#,##0.000_);\(#,##0.000\)"/>
    <numFmt numFmtId="181" formatCode="_(* #,##0_);_(* \(#,##0\);_(* &quot;-&quot;??_);_(@_)"/>
    <numFmt numFmtId="182" formatCode="0.00_)"/>
    <numFmt numFmtId="183" formatCode="#,##0.000;[Red]\-#,##0.000"/>
    <numFmt numFmtId="184" formatCode="#,##0.0000000_);\(#,##0.0000000\)"/>
    <numFmt numFmtId="185" formatCode="mmmm\-yy"/>
    <numFmt numFmtId="186" formatCode="#,##0.0_);\(#,##0.0\)"/>
    <numFmt numFmtId="187" formatCode="_(* #,##0.0_);_(* \(#,##0.0\);_(* &quot;-&quot;??_);_(@_)"/>
    <numFmt numFmtId="188" formatCode="_(* #,##0.0_);_(* \(#,##0.0\);_(* &quot;-&quot;?_);_(@_)"/>
    <numFmt numFmtId="189" formatCode="#,##0.00000_);[Red]\(#,##0.00000\)"/>
    <numFmt numFmtId="190" formatCode="m/d/yyyy"/>
    <numFmt numFmtId="191" formatCode="m/d"/>
    <numFmt numFmtId="192" formatCode="#,##0.0000_);\(#,##0.0000\)"/>
    <numFmt numFmtId="193" formatCode="#,##0.000;\(#,##0.000\)"/>
    <numFmt numFmtId="194" formatCode="#,##0.0000;\(#,##0.0000\)"/>
    <numFmt numFmtId="195" formatCode="#,##0.00000;\(#,##0.00000\)"/>
    <numFmt numFmtId="196" formatCode="#,##0.000000;\(#,##0.000000\)"/>
    <numFmt numFmtId="197" formatCode="#,##0.00000_);\(#,##0.00000\)"/>
    <numFmt numFmtId="198" formatCode="#,##0.000000_);[Red]\(#,##0.000000\)"/>
    <numFmt numFmtId="199" formatCode="#,##0.000"/>
    <numFmt numFmtId="200" formatCode="#,##0.0000"/>
    <numFmt numFmtId="201" formatCode="mmm\-yyyy"/>
    <numFmt numFmtId="202" formatCode="_(* #,##0.000_);_(* \(#,##0.000\);_(* &quot;-&quot;??_);_(@_)"/>
    <numFmt numFmtId="203" formatCode="#,##0.0000000;\(#,##0.0000000\)"/>
    <numFmt numFmtId="204" formatCode="#,##0.0000000_);[Red]\(#,##0.0000000\)"/>
    <numFmt numFmtId="205" formatCode="_(* #,##0.0000_);_(* \(#,##0.0000\);_(* &quot;-&quot;????_);_(@_)"/>
    <numFmt numFmtId="206" formatCode="_(* #,##0.0000_);_(* \(#,##0.0000\);_(* &quot;-&quot;??_);_(@_)"/>
    <numFmt numFmtId="207" formatCode="_(* #,##0.00000_);_(* \(#,##0.00000\);_(* &quot;-&quot;??_);_(@_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000000_);[Red]\(#,##0.00000000\)"/>
    <numFmt numFmtId="214" formatCode="#,##0.000000000_);[Red]\(#,##0.000000000\)"/>
    <numFmt numFmtId="215" formatCode="#,##0.000000_);\(#,##0.00000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</numFmts>
  <fonts count="34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MS Sans Serif"/>
      <family val="0"/>
    </font>
    <font>
      <b/>
      <sz val="16"/>
      <name val="Times New Roman"/>
      <family val="0"/>
    </font>
    <font>
      <sz val="13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b/>
      <u val="single"/>
      <sz val="13"/>
      <name val="Times New Roman"/>
      <family val="1"/>
    </font>
    <font>
      <u val="single"/>
      <sz val="13"/>
      <name val="Times New Roman"/>
      <family val="0"/>
    </font>
    <font>
      <i/>
      <sz val="13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2"/>
      <color indexed="12"/>
      <name val="Helv"/>
      <family val="0"/>
    </font>
    <font>
      <u val="single"/>
      <sz val="12"/>
      <color indexed="36"/>
      <name val="Helv"/>
      <family val="0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5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5" fontId="5" fillId="0" borderId="0">
      <alignment/>
      <protection/>
    </xf>
    <xf numFmtId="0" fontId="6" fillId="0" borderId="0" applyProtection="0">
      <alignment/>
    </xf>
    <xf numFmtId="166" fontId="5" fillId="0" borderId="0">
      <alignment/>
      <protection/>
    </xf>
    <xf numFmtId="2" fontId="6" fillId="0" borderId="0" applyProtection="0">
      <alignment/>
    </xf>
    <xf numFmtId="0" fontId="27" fillId="0" borderId="0" applyNumberFormat="0" applyFill="0" applyBorder="0" applyAlignment="0" applyProtection="0"/>
    <xf numFmtId="0" fontId="7" fillId="0" borderId="0" applyProtection="0">
      <alignment/>
    </xf>
    <xf numFmtId="0" fontId="8" fillId="0" borderId="0" applyProtection="0">
      <alignment/>
    </xf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 applyProtection="0">
      <alignment/>
    </xf>
  </cellStyleXfs>
  <cellXfs count="545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4" fontId="16" fillId="0" borderId="0" xfId="0" applyFont="1" applyAlignment="1">
      <alignment/>
    </xf>
    <xf numFmtId="37" fontId="17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164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/>
    </xf>
    <xf numFmtId="164" fontId="18" fillId="0" borderId="0" xfId="0" applyFont="1" applyBorder="1" applyAlignment="1">
      <alignment/>
    </xf>
    <xf numFmtId="37" fontId="9" fillId="0" borderId="2" xfId="0" applyNumberFormat="1" applyFont="1" applyBorder="1" applyAlignment="1" applyProtection="1">
      <alignment/>
      <protection/>
    </xf>
    <xf numFmtId="164" fontId="9" fillId="0" borderId="2" xfId="0" applyFont="1" applyBorder="1" applyAlignment="1">
      <alignment/>
    </xf>
    <xf numFmtId="37" fontId="9" fillId="0" borderId="2" xfId="0" applyNumberFormat="1" applyFont="1" applyBorder="1" applyAlignment="1" applyProtection="1">
      <alignment horizontal="center"/>
      <protection/>
    </xf>
    <xf numFmtId="164" fontId="18" fillId="0" borderId="2" xfId="0" applyFont="1" applyBorder="1" applyAlignment="1">
      <alignment/>
    </xf>
    <xf numFmtId="37" fontId="19" fillId="0" borderId="0" xfId="0" applyNumberFormat="1" applyFont="1" applyBorder="1" applyAlignment="1" applyProtection="1">
      <alignment horizontal="left"/>
      <protection/>
    </xf>
    <xf numFmtId="37" fontId="9" fillId="0" borderId="3" xfId="0" applyNumberFormat="1" applyFont="1" applyBorder="1" applyAlignment="1" applyProtection="1">
      <alignment/>
      <protection/>
    </xf>
    <xf numFmtId="37" fontId="19" fillId="0" borderId="3" xfId="0" applyNumberFormat="1" applyFont="1" applyBorder="1" applyAlignment="1" applyProtection="1">
      <alignment horizontal="left"/>
      <protection/>
    </xf>
    <xf numFmtId="164" fontId="0" fillId="0" borderId="3" xfId="0" applyBorder="1" applyAlignment="1">
      <alignment/>
    </xf>
    <xf numFmtId="164" fontId="9" fillId="0" borderId="3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164" fontId="11" fillId="0" borderId="0" xfId="0" applyFont="1" applyBorder="1" applyAlignment="1">
      <alignment/>
    </xf>
    <xf numFmtId="37" fontId="9" fillId="0" borderId="4" xfId="0" applyNumberFormat="1" applyFont="1" applyBorder="1" applyAlignment="1" applyProtection="1">
      <alignment horizontal="left"/>
      <protection/>
    </xf>
    <xf numFmtId="164" fontId="9" fillId="0" borderId="4" xfId="0" applyFont="1" applyBorder="1" applyAlignment="1">
      <alignment/>
    </xf>
    <xf numFmtId="164" fontId="0" fillId="0" borderId="4" xfId="0" applyBorder="1" applyAlignment="1">
      <alignment/>
    </xf>
    <xf numFmtId="37" fontId="11" fillId="0" borderId="4" xfId="0" applyNumberFormat="1" applyFont="1" applyBorder="1" applyAlignment="1" applyProtection="1">
      <alignment/>
      <protection/>
    </xf>
    <xf numFmtId="164" fontId="0" fillId="0" borderId="5" xfId="0" applyBorder="1" applyAlignment="1">
      <alignment/>
    </xf>
    <xf numFmtId="37" fontId="11" fillId="0" borderId="6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/>
      <protection/>
    </xf>
    <xf numFmtId="37" fontId="14" fillId="0" borderId="9" xfId="0" applyNumberFormat="1" applyFont="1" applyBorder="1" applyAlignment="1" applyProtection="1">
      <alignment horizontal="center"/>
      <protection/>
    </xf>
    <xf numFmtId="37" fontId="12" fillId="0" borderId="4" xfId="0" applyNumberFormat="1" applyFont="1" applyBorder="1" applyAlignment="1" applyProtection="1">
      <alignment horizontal="center"/>
      <protection/>
    </xf>
    <xf numFmtId="37" fontId="14" fillId="0" borderId="4" xfId="0" applyNumberFormat="1" applyFont="1" applyBorder="1" applyAlignment="1" applyProtection="1">
      <alignment horizontal="center"/>
      <protection/>
    </xf>
    <xf numFmtId="37" fontId="13" fillId="0" borderId="6" xfId="0" applyNumberFormat="1" applyFont="1" applyBorder="1" applyAlignment="1" applyProtection="1">
      <alignment horizontal="center"/>
      <protection/>
    </xf>
    <xf numFmtId="37" fontId="14" fillId="0" borderId="1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37" fontId="13" fillId="0" borderId="8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/>
      <protection/>
    </xf>
    <xf numFmtId="37" fontId="17" fillId="0" borderId="4" xfId="0" applyNumberFormat="1" applyFont="1" applyBorder="1" applyAlignment="1" applyProtection="1">
      <alignment/>
      <protection/>
    </xf>
    <xf numFmtId="167" fontId="17" fillId="0" borderId="0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 quotePrefix="1">
      <alignment horizontal="left"/>
      <protection/>
    </xf>
    <xf numFmtId="37" fontId="17" fillId="0" borderId="12" xfId="0" applyNumberFormat="1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/>
      <protection/>
    </xf>
    <xf numFmtId="37" fontId="17" fillId="0" borderId="12" xfId="0" applyNumberFormat="1" applyFont="1" applyBorder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164" fontId="9" fillId="0" borderId="13" xfId="0" applyFont="1" applyBorder="1" applyAlignment="1">
      <alignment/>
    </xf>
    <xf numFmtId="37" fontId="11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 horizontal="right"/>
      <protection/>
    </xf>
    <xf numFmtId="164" fontId="9" fillId="0" borderId="0" xfId="0" applyFont="1" applyBorder="1" applyAlignment="1">
      <alignment/>
    </xf>
    <xf numFmtId="168" fontId="9" fillId="0" borderId="0" xfId="15" applyNumberFormat="1" applyFont="1" applyAlignment="1" applyProtection="1">
      <alignment horizontal="left"/>
      <protection/>
    </xf>
    <xf numFmtId="178" fontId="17" fillId="0" borderId="0" xfId="15" applyNumberFormat="1" applyFont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37" fontId="13" fillId="2" borderId="0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Border="1" applyAlignment="1" applyProtection="1">
      <alignment horizontal="center"/>
      <protection/>
    </xf>
    <xf numFmtId="40" fontId="17" fillId="0" borderId="0" xfId="0" applyNumberFormat="1" applyFont="1" applyBorder="1" applyAlignment="1" applyProtection="1">
      <alignment/>
      <protection/>
    </xf>
    <xf numFmtId="40" fontId="17" fillId="0" borderId="8" xfId="0" applyNumberFormat="1" applyFont="1" applyBorder="1" applyAlignment="1" applyProtection="1">
      <alignment/>
      <protection/>
    </xf>
    <xf numFmtId="40" fontId="17" fillId="0" borderId="12" xfId="0" applyNumberFormat="1" applyFont="1" applyBorder="1" applyAlignment="1" applyProtection="1">
      <alignment/>
      <protection/>
    </xf>
    <xf numFmtId="40" fontId="17" fillId="0" borderId="14" xfId="0" applyNumberFormat="1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174" fontId="9" fillId="0" borderId="0" xfId="0" applyNumberFormat="1" applyFont="1" applyBorder="1" applyAlignment="1" applyProtection="1">
      <alignment/>
      <protection/>
    </xf>
    <xf numFmtId="174" fontId="9" fillId="0" borderId="2" xfId="0" applyNumberFormat="1" applyFont="1" applyBorder="1" applyAlignment="1" applyProtection="1">
      <alignment horizontal="center"/>
      <protection/>
    </xf>
    <xf numFmtId="174" fontId="9" fillId="0" borderId="3" xfId="0" applyNumberFormat="1" applyFont="1" applyBorder="1" applyAlignment="1" applyProtection="1">
      <alignment/>
      <protection/>
    </xf>
    <xf numFmtId="174" fontId="17" fillId="0" borderId="0" xfId="0" applyNumberFormat="1" applyFont="1" applyBorder="1" applyAlignment="1" applyProtection="1">
      <alignment/>
      <protection/>
    </xf>
    <xf numFmtId="1" fontId="14" fillId="0" borderId="10" xfId="0" applyNumberFormat="1" applyFont="1" applyFill="1" applyBorder="1" applyAlignment="1" applyProtection="1">
      <alignment horizontal="center"/>
      <protection/>
    </xf>
    <xf numFmtId="1" fontId="14" fillId="2" borderId="8" xfId="0" applyNumberFormat="1" applyFont="1" applyFill="1" applyBorder="1" applyAlignment="1" applyProtection="1">
      <alignment horizontal="center"/>
      <protection/>
    </xf>
    <xf numFmtId="38" fontId="9" fillId="0" borderId="0" xfId="15" applyNumberFormat="1" applyFont="1" applyFill="1" applyAlignment="1">
      <alignment/>
    </xf>
    <xf numFmtId="37" fontId="11" fillId="2" borderId="4" xfId="0" applyNumberFormat="1" applyFont="1" applyFill="1" applyBorder="1" applyAlignment="1" applyProtection="1">
      <alignment/>
      <protection/>
    </xf>
    <xf numFmtId="37" fontId="12" fillId="2" borderId="0" xfId="0" applyNumberFormat="1" applyFont="1" applyFill="1" applyBorder="1" applyAlignment="1" applyProtection="1">
      <alignment/>
      <protection/>
    </xf>
    <xf numFmtId="37" fontId="13" fillId="2" borderId="0" xfId="0" applyNumberFormat="1" applyFont="1" applyFill="1" applyBorder="1" applyAlignment="1" applyProtection="1">
      <alignment/>
      <protection/>
    </xf>
    <xf numFmtId="37" fontId="12" fillId="2" borderId="4" xfId="0" applyNumberFormat="1" applyFont="1" applyFill="1" applyBorder="1" applyAlignment="1" applyProtection="1">
      <alignment horizontal="center"/>
      <protection/>
    </xf>
    <xf numFmtId="37" fontId="14" fillId="2" borderId="4" xfId="0" applyNumberFormat="1" applyFont="1" applyFill="1" applyBorder="1" applyAlignment="1" applyProtection="1">
      <alignment horizontal="center"/>
      <protection/>
    </xf>
    <xf numFmtId="37" fontId="13" fillId="2" borderId="4" xfId="0" applyNumberFormat="1" applyFont="1" applyFill="1" applyBorder="1" applyAlignment="1" applyProtection="1">
      <alignment horizontal="center"/>
      <protection/>
    </xf>
    <xf numFmtId="37" fontId="14" fillId="2" borderId="8" xfId="0" applyNumberFormat="1" applyFont="1" applyFill="1" applyBorder="1" applyAlignment="1" applyProtection="1">
      <alignment horizontal="center"/>
      <protection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5" fillId="2" borderId="8" xfId="0" applyNumberFormat="1" applyFont="1" applyFill="1" applyBorder="1" applyAlignment="1" applyProtection="1">
      <alignment/>
      <protection/>
    </xf>
    <xf numFmtId="37" fontId="9" fillId="2" borderId="0" xfId="0" applyNumberFormat="1" applyFont="1" applyFill="1" applyBorder="1" applyAlignment="1" applyProtection="1">
      <alignment/>
      <protection/>
    </xf>
    <xf numFmtId="37" fontId="17" fillId="2" borderId="4" xfId="0" applyNumberFormat="1" applyFont="1" applyFill="1" applyBorder="1" applyAlignment="1" applyProtection="1">
      <alignment/>
      <protection/>
    </xf>
    <xf numFmtId="37" fontId="17" fillId="2" borderId="0" xfId="0" applyNumberFormat="1" applyFont="1" applyFill="1" applyBorder="1" applyAlignment="1" applyProtection="1">
      <alignment/>
      <protection/>
    </xf>
    <xf numFmtId="37" fontId="17" fillId="2" borderId="12" xfId="0" applyNumberFormat="1" applyFont="1" applyFill="1" applyBorder="1" applyAlignment="1" applyProtection="1">
      <alignment/>
      <protection/>
    </xf>
    <xf numFmtId="40" fontId="17" fillId="2" borderId="0" xfId="0" applyNumberFormat="1" applyFont="1" applyFill="1" applyBorder="1" applyAlignment="1" applyProtection="1">
      <alignment/>
      <protection/>
    </xf>
    <xf numFmtId="40" fontId="17" fillId="2" borderId="8" xfId="0" applyNumberFormat="1" applyFont="1" applyFill="1" applyBorder="1" applyAlignment="1" applyProtection="1">
      <alignment horizontal="right"/>
      <protection/>
    </xf>
    <xf numFmtId="40" fontId="17" fillId="2" borderId="0" xfId="0" applyNumberFormat="1" applyFont="1" applyFill="1" applyBorder="1" applyAlignment="1" applyProtection="1">
      <alignment horizontal="center"/>
      <protection/>
    </xf>
    <xf numFmtId="40" fontId="17" fillId="2" borderId="0" xfId="0" applyNumberFormat="1" applyFont="1" applyFill="1" applyBorder="1" applyAlignment="1" applyProtection="1">
      <alignment horizontal="right"/>
      <protection/>
    </xf>
    <xf numFmtId="40" fontId="17" fillId="2" borderId="12" xfId="0" applyNumberFormat="1" applyFont="1" applyFill="1" applyBorder="1" applyAlignment="1" applyProtection="1">
      <alignment/>
      <protection/>
    </xf>
    <xf numFmtId="38" fontId="9" fillId="0" borderId="0" xfId="15" applyNumberFormat="1" applyFont="1" applyFill="1" applyBorder="1" applyAlignment="1">
      <alignment/>
    </xf>
    <xf numFmtId="164" fontId="0" fillId="0" borderId="0" xfId="0" applyFill="1" applyAlignment="1">
      <alignment/>
    </xf>
    <xf numFmtId="37" fontId="17" fillId="0" borderId="4" xfId="0" applyNumberFormat="1" applyFont="1" applyBorder="1" applyAlignment="1" applyProtection="1">
      <alignment horizontal="center"/>
      <protection/>
    </xf>
    <xf numFmtId="37" fontId="17" fillId="0" borderId="11" xfId="0" applyNumberFormat="1" applyFont="1" applyBorder="1" applyAlignment="1" applyProtection="1">
      <alignment horizontal="left"/>
      <protection/>
    </xf>
    <xf numFmtId="37" fontId="17" fillId="0" borderId="8" xfId="0" applyNumberFormat="1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applyProtection="1">
      <alignment horizontal="left"/>
      <protection/>
    </xf>
    <xf numFmtId="174" fontId="17" fillId="0" borderId="0" xfId="0" applyNumberFormat="1" applyFont="1" applyFill="1" applyBorder="1" applyAlignment="1" applyProtection="1">
      <alignment horizontal="center"/>
      <protection/>
    </xf>
    <xf numFmtId="174" fontId="17" fillId="0" borderId="0" xfId="0" applyNumberFormat="1" applyFont="1" applyFill="1" applyBorder="1" applyAlignment="1" applyProtection="1" quotePrefix="1">
      <alignment horizontal="left"/>
      <protection/>
    </xf>
    <xf numFmtId="174" fontId="0" fillId="0" borderId="0" xfId="0" applyNumberFormat="1" applyAlignment="1">
      <alignment/>
    </xf>
    <xf numFmtId="177" fontId="17" fillId="0" borderId="0" xfId="0" applyNumberFormat="1" applyFont="1" applyBorder="1" applyAlignment="1" applyProtection="1">
      <alignment horizontal="center"/>
      <protection/>
    </xf>
    <xf numFmtId="177" fontId="17" fillId="0" borderId="0" xfId="0" applyNumberFormat="1" applyFont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 quotePrefix="1">
      <alignment horizontal="left"/>
      <protection/>
    </xf>
    <xf numFmtId="37" fontId="23" fillId="0" borderId="0" xfId="0" applyNumberFormat="1" applyFont="1" applyFill="1" applyBorder="1" applyAlignment="1" applyProtection="1">
      <alignment/>
      <protection/>
    </xf>
    <xf numFmtId="40" fontId="17" fillId="0" borderId="0" xfId="0" applyNumberFormat="1" applyFont="1" applyFill="1" applyBorder="1" applyAlignment="1" applyProtection="1">
      <alignment/>
      <protection/>
    </xf>
    <xf numFmtId="177" fontId="17" fillId="0" borderId="0" xfId="0" applyNumberFormat="1" applyFont="1" applyFill="1" applyBorder="1" applyAlignment="1" applyProtection="1">
      <alignment horizontal="center"/>
      <protection/>
    </xf>
    <xf numFmtId="40" fontId="17" fillId="0" borderId="0" xfId="0" applyNumberFormat="1" applyFont="1" applyFill="1" applyBorder="1" applyAlignment="1" applyProtection="1">
      <alignment horizontal="center"/>
      <protection/>
    </xf>
    <xf numFmtId="174" fontId="17" fillId="0" borderId="0" xfId="0" applyNumberFormat="1" applyFont="1" applyFill="1" applyBorder="1" applyAlignment="1" applyProtection="1">
      <alignment horizontal="right"/>
      <protection/>
    </xf>
    <xf numFmtId="40" fontId="17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37" fontId="23" fillId="0" borderId="12" xfId="0" applyNumberFormat="1" applyFont="1" applyBorder="1" applyAlignment="1" applyProtection="1">
      <alignment/>
      <protection/>
    </xf>
    <xf numFmtId="177" fontId="17" fillId="0" borderId="12" xfId="0" applyNumberFormat="1" applyFont="1" applyBorder="1" applyAlignment="1" applyProtection="1">
      <alignment horizontal="center"/>
      <protection/>
    </xf>
    <xf numFmtId="40" fontId="17" fillId="2" borderId="12" xfId="0" applyNumberFormat="1" applyFont="1" applyFill="1" applyBorder="1" applyAlignment="1" applyProtection="1">
      <alignment horizontal="center"/>
      <protection/>
    </xf>
    <xf numFmtId="40" fontId="17" fillId="0" borderId="10" xfId="0" applyNumberFormat="1" applyFont="1" applyFill="1" applyBorder="1" applyAlignment="1" applyProtection="1">
      <alignment horizontal="center"/>
      <protection/>
    </xf>
    <xf numFmtId="37" fontId="11" fillId="0" borderId="12" xfId="0" applyNumberFormat="1" applyFont="1" applyBorder="1" applyAlignment="1" applyProtection="1">
      <alignment/>
      <protection/>
    </xf>
    <xf numFmtId="167" fontId="17" fillId="0" borderId="0" xfId="0" applyNumberFormat="1" applyFont="1" applyBorder="1" applyAlignment="1" applyProtection="1">
      <alignment/>
      <protection/>
    </xf>
    <xf numFmtId="40" fontId="17" fillId="2" borderId="8" xfId="0" applyNumberFormat="1" applyFont="1" applyFill="1" applyBorder="1" applyAlignment="1" applyProtection="1">
      <alignment horizontal="center"/>
      <protection/>
    </xf>
    <xf numFmtId="40" fontId="17" fillId="0" borderId="15" xfId="0" applyNumberFormat="1" applyFont="1" applyFill="1" applyBorder="1" applyAlignment="1" applyProtection="1">
      <alignment horizontal="left"/>
      <protection/>
    </xf>
    <xf numFmtId="40" fontId="17" fillId="0" borderId="16" xfId="0" applyNumberFormat="1" applyFont="1" applyBorder="1" applyAlignment="1" applyProtection="1">
      <alignment/>
      <protection/>
    </xf>
    <xf numFmtId="177" fontId="17" fillId="0" borderId="16" xfId="0" applyNumberFormat="1" applyFont="1" applyBorder="1" applyAlignment="1" applyProtection="1">
      <alignment horizontal="center"/>
      <protection/>
    </xf>
    <xf numFmtId="40" fontId="17" fillId="0" borderId="17" xfId="0" applyNumberFormat="1" applyFont="1" applyBorder="1" applyAlignment="1" applyProtection="1">
      <alignment/>
      <protection/>
    </xf>
    <xf numFmtId="40" fontId="17" fillId="2" borderId="15" xfId="0" applyNumberFormat="1" applyFont="1" applyFill="1" applyBorder="1" applyAlignment="1" applyProtection="1">
      <alignment horizontal="left"/>
      <protection/>
    </xf>
    <xf numFmtId="40" fontId="17" fillId="2" borderId="16" xfId="0" applyNumberFormat="1" applyFont="1" applyFill="1" applyBorder="1" applyAlignment="1" applyProtection="1">
      <alignment/>
      <protection/>
    </xf>
    <xf numFmtId="40" fontId="17" fillId="2" borderId="16" xfId="0" applyNumberFormat="1" applyFont="1" applyFill="1" applyBorder="1" applyAlignment="1" applyProtection="1">
      <alignment horizontal="center"/>
      <protection/>
    </xf>
    <xf numFmtId="37" fontId="17" fillId="2" borderId="16" xfId="0" applyNumberFormat="1" applyFont="1" applyFill="1" applyBorder="1" applyAlignment="1" applyProtection="1">
      <alignment/>
      <protection/>
    </xf>
    <xf numFmtId="40" fontId="17" fillId="0" borderId="18" xfId="0" applyNumberFormat="1" applyFont="1" applyFill="1" applyBorder="1" applyAlignment="1" applyProtection="1">
      <alignment horizontal="left"/>
      <protection/>
    </xf>
    <xf numFmtId="40" fontId="17" fillId="0" borderId="19" xfId="0" applyNumberFormat="1" applyFont="1" applyBorder="1" applyAlignment="1" applyProtection="1">
      <alignment/>
      <protection/>
    </xf>
    <xf numFmtId="177" fontId="17" fillId="0" borderId="19" xfId="0" applyNumberFormat="1" applyFont="1" applyBorder="1" applyAlignment="1" applyProtection="1">
      <alignment horizontal="center"/>
      <protection/>
    </xf>
    <xf numFmtId="40" fontId="17" fillId="0" borderId="7" xfId="0" applyNumberFormat="1" applyFont="1" applyFill="1" applyBorder="1" applyAlignment="1" applyProtection="1">
      <alignment horizontal="center"/>
      <protection/>
    </xf>
    <xf numFmtId="40" fontId="17" fillId="0" borderId="20" xfId="0" applyNumberFormat="1" applyFont="1" applyFill="1" applyBorder="1" applyAlignment="1" applyProtection="1">
      <alignment horizontal="right"/>
      <protection/>
    </xf>
    <xf numFmtId="40" fontId="17" fillId="2" borderId="18" xfId="0" applyNumberFormat="1" applyFont="1" applyFill="1" applyBorder="1" applyAlignment="1" applyProtection="1">
      <alignment horizontal="left"/>
      <protection/>
    </xf>
    <xf numFmtId="40" fontId="17" fillId="2" borderId="19" xfId="0" applyNumberFormat="1" applyFont="1" applyFill="1" applyBorder="1" applyAlignment="1" applyProtection="1">
      <alignment/>
      <protection/>
    </xf>
    <xf numFmtId="40" fontId="17" fillId="2" borderId="19" xfId="0" applyNumberFormat="1" applyFont="1" applyFill="1" applyBorder="1" applyAlignment="1" applyProtection="1">
      <alignment horizontal="center"/>
      <protection/>
    </xf>
    <xf numFmtId="40" fontId="17" fillId="2" borderId="7" xfId="0" applyNumberFormat="1" applyFont="1" applyFill="1" applyBorder="1" applyAlignment="1" applyProtection="1">
      <alignment horizontal="center"/>
      <protection/>
    </xf>
    <xf numFmtId="40" fontId="17" fillId="2" borderId="20" xfId="0" applyNumberFormat="1" applyFont="1" applyFill="1" applyBorder="1" applyAlignment="1" applyProtection="1">
      <alignment horizontal="right"/>
      <protection/>
    </xf>
    <xf numFmtId="37" fontId="17" fillId="2" borderId="4" xfId="0" applyNumberFormat="1" applyFont="1" applyFill="1" applyBorder="1" applyAlignment="1" applyProtection="1">
      <alignment/>
      <protection/>
    </xf>
    <xf numFmtId="168" fontId="9" fillId="0" borderId="0" xfId="15" applyNumberFormat="1" applyFont="1" applyBorder="1" applyAlignment="1" applyProtection="1">
      <alignment/>
      <protection/>
    </xf>
    <xf numFmtId="168" fontId="9" fillId="0" borderId="0" xfId="15" applyNumberFormat="1" applyFont="1" applyBorder="1" applyAlignment="1">
      <alignment/>
    </xf>
    <xf numFmtId="164" fontId="9" fillId="0" borderId="0" xfId="0" applyFont="1" applyFill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7" fillId="0" borderId="3" xfId="0" applyNumberFormat="1" applyFont="1" applyBorder="1" applyAlignment="1" applyProtection="1">
      <alignment horizontal="left"/>
      <protection/>
    </xf>
    <xf numFmtId="37" fontId="17" fillId="0" borderId="3" xfId="0" applyNumberFormat="1" applyFont="1" applyBorder="1" applyAlignment="1" applyProtection="1">
      <alignment/>
      <protection/>
    </xf>
    <xf numFmtId="37" fontId="17" fillId="2" borderId="3" xfId="0" applyNumberFormat="1" applyFont="1" applyFill="1" applyBorder="1" applyAlignment="1" applyProtection="1">
      <alignment/>
      <protection/>
    </xf>
    <xf numFmtId="37" fontId="17" fillId="2" borderId="2" xfId="0" applyNumberFormat="1" applyFont="1" applyFill="1" applyBorder="1" applyAlignment="1" applyProtection="1">
      <alignment/>
      <protection/>
    </xf>
    <xf numFmtId="40" fontId="17" fillId="0" borderId="21" xfId="0" applyNumberFormat="1" applyFont="1" applyFill="1" applyBorder="1" applyAlignment="1" applyProtection="1">
      <alignment horizontal="center"/>
      <protection/>
    </xf>
    <xf numFmtId="40" fontId="17" fillId="0" borderId="3" xfId="0" applyNumberFormat="1" applyFont="1" applyBorder="1" applyAlignment="1" applyProtection="1">
      <alignment/>
      <protection/>
    </xf>
    <xf numFmtId="177" fontId="17" fillId="0" borderId="3" xfId="0" applyNumberFormat="1" applyFont="1" applyBorder="1" applyAlignment="1" applyProtection="1">
      <alignment horizontal="right"/>
      <protection/>
    </xf>
    <xf numFmtId="40" fontId="17" fillId="0" borderId="22" xfId="0" applyNumberFormat="1" applyFont="1" applyBorder="1" applyAlignment="1" applyProtection="1">
      <alignment/>
      <protection/>
    </xf>
    <xf numFmtId="40" fontId="17" fillId="2" borderId="22" xfId="0" applyNumberFormat="1" applyFont="1" applyFill="1" applyBorder="1" applyAlignment="1" applyProtection="1">
      <alignment horizontal="right"/>
      <protection/>
    </xf>
    <xf numFmtId="40" fontId="17" fillId="2" borderId="3" xfId="0" applyNumberFormat="1" applyFont="1" applyFill="1" applyBorder="1" applyAlignment="1" applyProtection="1">
      <alignment/>
      <protection/>
    </xf>
    <xf numFmtId="40" fontId="17" fillId="2" borderId="3" xfId="0" applyNumberFormat="1" applyFont="1" applyFill="1" applyBorder="1" applyAlignment="1" applyProtection="1">
      <alignment horizontal="right"/>
      <protection/>
    </xf>
    <xf numFmtId="40" fontId="17" fillId="0" borderId="0" xfId="15" applyFont="1" applyFill="1" applyBorder="1" applyAlignment="1" applyProtection="1">
      <alignment horizontal="center"/>
      <protection/>
    </xf>
    <xf numFmtId="40" fontId="9" fillId="0" borderId="0" xfId="15" applyFont="1" applyBorder="1" applyAlignment="1" applyProtection="1">
      <alignment/>
      <protection/>
    </xf>
    <xf numFmtId="174" fontId="17" fillId="0" borderId="0" xfId="0" applyNumberFormat="1" applyFont="1" applyBorder="1" applyAlignment="1" applyProtection="1">
      <alignment horizontal="left"/>
      <protection/>
    </xf>
    <xf numFmtId="186" fontId="5" fillId="0" borderId="0" xfId="15" applyNumberFormat="1" applyFont="1" applyFill="1" applyBorder="1" applyAlignment="1" applyProtection="1">
      <alignment/>
      <protection/>
    </xf>
    <xf numFmtId="168" fontId="28" fillId="0" borderId="0" xfId="15" applyNumberFormat="1" applyFont="1" applyBorder="1" applyAlignment="1" applyProtection="1">
      <alignment/>
      <protection/>
    </xf>
    <xf numFmtId="169" fontId="17" fillId="2" borderId="4" xfId="0" applyNumberFormat="1" applyFont="1" applyFill="1" applyBorder="1" applyAlignment="1" applyProtection="1">
      <alignment/>
      <protection/>
    </xf>
    <xf numFmtId="169" fontId="17" fillId="2" borderId="0" xfId="0" applyNumberFormat="1" applyFont="1" applyFill="1" applyBorder="1" applyAlignment="1" applyProtection="1">
      <alignment/>
      <protection/>
    </xf>
    <xf numFmtId="169" fontId="17" fillId="2" borderId="11" xfId="0" applyNumberFormat="1" applyFont="1" applyFill="1" applyBorder="1" applyAlignment="1" applyProtection="1">
      <alignment/>
      <protection/>
    </xf>
    <xf numFmtId="169" fontId="17" fillId="2" borderId="3" xfId="0" applyNumberFormat="1" applyFont="1" applyFill="1" applyBorder="1" applyAlignment="1" applyProtection="1">
      <alignment/>
      <protection/>
    </xf>
    <xf numFmtId="169" fontId="17" fillId="0" borderId="0" xfId="0" applyNumberFormat="1" applyFont="1" applyFill="1" applyBorder="1" applyAlignment="1" applyProtection="1">
      <alignment/>
      <protection/>
    </xf>
    <xf numFmtId="169" fontId="17" fillId="0" borderId="0" xfId="0" applyNumberFormat="1" applyFont="1" applyFill="1" applyBorder="1" applyAlignment="1" applyProtection="1">
      <alignment horizontal="right"/>
      <protection/>
    </xf>
    <xf numFmtId="169" fontId="17" fillId="0" borderId="8" xfId="0" applyNumberFormat="1" applyFont="1" applyBorder="1" applyAlignment="1" applyProtection="1">
      <alignment/>
      <protection/>
    </xf>
    <xf numFmtId="169" fontId="17" fillId="2" borderId="0" xfId="0" applyNumberFormat="1" applyFont="1" applyFill="1" applyBorder="1" applyAlignment="1" applyProtection="1">
      <alignment/>
      <protection/>
    </xf>
    <xf numFmtId="169" fontId="17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195" fontId="17" fillId="0" borderId="0" xfId="0" applyNumberFormat="1" applyFont="1" applyFill="1" applyBorder="1" applyAlignment="1" applyProtection="1">
      <alignment horizontal="center"/>
      <protection/>
    </xf>
    <xf numFmtId="193" fontId="17" fillId="0" borderId="0" xfId="0" applyNumberFormat="1" applyFont="1" applyFill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/>
      <protection/>
    </xf>
    <xf numFmtId="168" fontId="9" fillId="0" borderId="0" xfId="15" applyNumberFormat="1" applyFont="1" applyBorder="1" applyAlignment="1" applyProtection="1">
      <alignment horizontal="left"/>
      <protection/>
    </xf>
    <xf numFmtId="37" fontId="23" fillId="0" borderId="23" xfId="0" applyNumberFormat="1" applyFont="1" applyFill="1" applyBorder="1" applyAlignment="1" applyProtection="1">
      <alignment/>
      <protection/>
    </xf>
    <xf numFmtId="37" fontId="17" fillId="0" borderId="23" xfId="0" applyNumberFormat="1" applyFont="1" applyFill="1" applyBorder="1" applyAlignment="1" applyProtection="1">
      <alignment/>
      <protection/>
    </xf>
    <xf numFmtId="37" fontId="17" fillId="0" borderId="23" xfId="0" applyNumberFormat="1" applyFont="1" applyFill="1" applyBorder="1" applyAlignment="1" applyProtection="1">
      <alignment horizontal="left"/>
      <protection/>
    </xf>
    <xf numFmtId="40" fontId="17" fillId="0" borderId="23" xfId="0" applyNumberFormat="1" applyFont="1" applyFill="1" applyBorder="1" applyAlignment="1" applyProtection="1">
      <alignment horizontal="right"/>
      <protection/>
    </xf>
    <xf numFmtId="40" fontId="17" fillId="0" borderId="23" xfId="0" applyNumberFormat="1" applyFont="1" applyFill="1" applyBorder="1" applyAlignment="1" applyProtection="1">
      <alignment/>
      <protection/>
    </xf>
    <xf numFmtId="177" fontId="17" fillId="0" borderId="23" xfId="0" applyNumberFormat="1" applyFont="1" applyFill="1" applyBorder="1" applyAlignment="1" applyProtection="1">
      <alignment horizontal="center"/>
      <protection/>
    </xf>
    <xf numFmtId="40" fontId="17" fillId="0" borderId="23" xfId="0" applyNumberFormat="1" applyFont="1" applyFill="1" applyBorder="1" applyAlignment="1" applyProtection="1">
      <alignment horizontal="center"/>
      <protection/>
    </xf>
    <xf numFmtId="164" fontId="16" fillId="0" borderId="0" xfId="0" applyFont="1" applyBorder="1" applyAlignment="1">
      <alignment/>
    </xf>
    <xf numFmtId="37" fontId="9" fillId="0" borderId="3" xfId="0" applyNumberFormat="1" applyFont="1" applyBorder="1" applyAlignment="1" applyProtection="1">
      <alignment horizontal="center"/>
      <protection/>
    </xf>
    <xf numFmtId="164" fontId="18" fillId="0" borderId="3" xfId="0" applyFont="1" applyBorder="1" applyAlignment="1">
      <alignment/>
    </xf>
    <xf numFmtId="193" fontId="17" fillId="0" borderId="0" xfId="0" applyNumberFormat="1" applyFont="1" applyBorder="1" applyAlignment="1" applyProtection="1">
      <alignment/>
      <protection/>
    </xf>
    <xf numFmtId="37" fontId="14" fillId="2" borderId="9" xfId="0" applyNumberFormat="1" applyFont="1" applyFill="1" applyBorder="1" applyAlignment="1" applyProtection="1">
      <alignment horizontal="center"/>
      <protection/>
    </xf>
    <xf numFmtId="37" fontId="14" fillId="2" borderId="10" xfId="0" applyNumberFormat="1" applyFont="1" applyFill="1" applyBorder="1" applyAlignment="1" applyProtection="1">
      <alignment horizontal="center"/>
      <protection/>
    </xf>
    <xf numFmtId="174" fontId="17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15" fontId="12" fillId="0" borderId="0" xfId="0" applyNumberFormat="1" applyFont="1" applyFill="1" applyBorder="1" applyAlignment="1" applyProtection="1" quotePrefix="1">
      <alignment horizontal="center"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174" fontId="12" fillId="0" borderId="0" xfId="0" applyNumberFormat="1" applyFont="1" applyFill="1" applyBorder="1" applyAlignment="1" applyProtection="1">
      <alignment horizontal="center"/>
      <protection/>
    </xf>
    <xf numFmtId="168" fontId="12" fillId="0" borderId="0" xfId="15" applyNumberFormat="1" applyFont="1" applyFill="1" applyBorder="1" applyAlignment="1" applyProtection="1">
      <alignment horizontal="center"/>
      <protection/>
    </xf>
    <xf numFmtId="40" fontId="11" fillId="0" borderId="0" xfId="15" applyFont="1" applyFill="1" applyBorder="1" applyAlignment="1" applyProtection="1">
      <alignment/>
      <protection/>
    </xf>
    <xf numFmtId="198" fontId="17" fillId="0" borderId="0" xfId="0" applyNumberFormat="1" applyFont="1" applyFill="1" applyBorder="1" applyAlignment="1" applyProtection="1">
      <alignment horizontal="right"/>
      <protection/>
    </xf>
    <xf numFmtId="38" fontId="17" fillId="0" borderId="0" xfId="15" applyNumberFormat="1" applyFont="1" applyFill="1" applyBorder="1" applyAlignment="1" applyProtection="1">
      <alignment/>
      <protection/>
    </xf>
    <xf numFmtId="38" fontId="17" fillId="0" borderId="8" xfId="15" applyNumberFormat="1" applyFont="1" applyBorder="1" applyAlignment="1" applyProtection="1">
      <alignment/>
      <protection/>
    </xf>
    <xf numFmtId="38" fontId="17" fillId="0" borderId="4" xfId="15" applyNumberFormat="1" applyFont="1" applyBorder="1" applyAlignment="1" applyProtection="1">
      <alignment/>
      <protection/>
    </xf>
    <xf numFmtId="38" fontId="17" fillId="0" borderId="0" xfId="15" applyNumberFormat="1" applyFont="1" applyBorder="1" applyAlignment="1" applyProtection="1">
      <alignment/>
      <protection/>
    </xf>
    <xf numFmtId="38" fontId="9" fillId="0" borderId="0" xfId="15" applyNumberFormat="1" applyFont="1" applyBorder="1" applyAlignment="1" applyProtection="1">
      <alignment/>
      <protection/>
    </xf>
    <xf numFmtId="38" fontId="10" fillId="0" borderId="0" xfId="15" applyNumberFormat="1" applyFont="1" applyBorder="1" applyAlignment="1" applyProtection="1">
      <alignment/>
      <protection/>
    </xf>
    <xf numFmtId="38" fontId="9" fillId="0" borderId="1" xfId="15" applyNumberFormat="1" applyFont="1" applyBorder="1" applyAlignment="1" applyProtection="1" quotePrefix="1">
      <alignment/>
      <protection/>
    </xf>
    <xf numFmtId="189" fontId="17" fillId="0" borderId="0" xfId="0" applyNumberFormat="1" applyFont="1" applyFill="1" applyBorder="1" applyAlignment="1" applyProtection="1">
      <alignment horizontal="right"/>
      <protection/>
    </xf>
    <xf numFmtId="194" fontId="17" fillId="0" borderId="0" xfId="0" applyNumberFormat="1" applyFont="1" applyBorder="1" applyAlignment="1" applyProtection="1">
      <alignment/>
      <protection/>
    </xf>
    <xf numFmtId="194" fontId="9" fillId="0" borderId="0" xfId="0" applyNumberFormat="1" applyFont="1" applyBorder="1" applyAlignment="1" applyProtection="1">
      <alignment horizontal="right"/>
      <protection/>
    </xf>
    <xf numFmtId="168" fontId="17" fillId="0" borderId="8" xfId="15" applyNumberFormat="1" applyFont="1" applyBorder="1" applyAlignment="1" applyProtection="1">
      <alignment/>
      <protection/>
    </xf>
    <xf numFmtId="168" fontId="17" fillId="2" borderId="8" xfId="15" applyNumberFormat="1" applyFont="1" applyFill="1" applyBorder="1" applyAlignment="1" applyProtection="1">
      <alignment/>
      <protection/>
    </xf>
    <xf numFmtId="168" fontId="17" fillId="2" borderId="0" xfId="15" applyNumberFormat="1" applyFont="1" applyFill="1" applyBorder="1" applyAlignment="1" applyProtection="1">
      <alignment/>
      <protection/>
    </xf>
    <xf numFmtId="168" fontId="17" fillId="2" borderId="0" xfId="15" applyNumberFormat="1" applyFont="1" applyFill="1" applyBorder="1" applyAlignment="1" applyProtection="1">
      <alignment horizontal="center"/>
      <protection/>
    </xf>
    <xf numFmtId="40" fontId="17" fillId="0" borderId="8" xfId="0" applyNumberFormat="1" applyFont="1" applyFill="1" applyBorder="1" applyAlignment="1" applyProtection="1">
      <alignment horizontal="center"/>
      <protection/>
    </xf>
    <xf numFmtId="40" fontId="17" fillId="0" borderId="8" xfId="0" applyNumberFormat="1" applyFont="1" applyBorder="1" applyAlignment="1" applyProtection="1">
      <alignment horizontal="center"/>
      <protection/>
    </xf>
    <xf numFmtId="168" fontId="17" fillId="0" borderId="0" xfId="15" applyNumberFormat="1" applyFont="1" applyBorder="1" applyAlignment="1" applyProtection="1">
      <alignment/>
      <protection/>
    </xf>
    <xf numFmtId="168" fontId="17" fillId="0" borderId="10" xfId="15" applyNumberFormat="1" applyFont="1" applyBorder="1" applyAlignment="1" applyProtection="1">
      <alignment/>
      <protection/>
    </xf>
    <xf numFmtId="168" fontId="17" fillId="0" borderId="0" xfId="15" applyNumberFormat="1" applyFont="1" applyBorder="1" applyAlignment="1" applyProtection="1">
      <alignment horizontal="center"/>
      <protection/>
    </xf>
    <xf numFmtId="168" fontId="17" fillId="0" borderId="24" xfId="15" applyNumberFormat="1" applyFont="1" applyBorder="1" applyAlignment="1" applyProtection="1">
      <alignment horizontal="right"/>
      <protection/>
    </xf>
    <xf numFmtId="168" fontId="17" fillId="0" borderId="2" xfId="15" applyNumberFormat="1" applyFont="1" applyBorder="1" applyAlignment="1" applyProtection="1">
      <alignment/>
      <protection/>
    </xf>
    <xf numFmtId="168" fontId="17" fillId="0" borderId="2" xfId="15" applyNumberFormat="1" applyFont="1" applyBorder="1" applyAlignment="1" applyProtection="1">
      <alignment horizontal="right"/>
      <protection/>
    </xf>
    <xf numFmtId="168" fontId="17" fillId="0" borderId="25" xfId="15" applyNumberFormat="1" applyFont="1" applyBorder="1" applyAlignment="1" applyProtection="1">
      <alignment/>
      <protection/>
    </xf>
    <xf numFmtId="168" fontId="17" fillId="2" borderId="25" xfId="15" applyNumberFormat="1" applyFont="1" applyFill="1" applyBorder="1" applyAlignment="1" applyProtection="1">
      <alignment horizontal="right"/>
      <protection/>
    </xf>
    <xf numFmtId="168" fontId="17" fillId="2" borderId="2" xfId="15" applyNumberFormat="1" applyFont="1" applyFill="1" applyBorder="1" applyAlignment="1" applyProtection="1">
      <alignment/>
      <protection/>
    </xf>
    <xf numFmtId="168" fontId="17" fillId="2" borderId="2" xfId="15" applyNumberFormat="1" applyFont="1" applyFill="1" applyBorder="1" applyAlignment="1" applyProtection="1">
      <alignment horizontal="right"/>
      <protection/>
    </xf>
    <xf numFmtId="38" fontId="9" fillId="0" borderId="1" xfId="15" applyNumberFormat="1" applyFont="1" applyBorder="1" applyAlignment="1" applyProtection="1">
      <alignment/>
      <protection/>
    </xf>
    <xf numFmtId="38" fontId="9" fillId="0" borderId="1" xfId="15" applyNumberFormat="1" applyFont="1" applyFill="1" applyBorder="1" applyAlignment="1">
      <alignment/>
    </xf>
    <xf numFmtId="38" fontId="17" fillId="0" borderId="6" xfId="15" applyNumberFormat="1" applyFont="1" applyBorder="1" applyAlignment="1" applyProtection="1">
      <alignment/>
      <protection/>
    </xf>
    <xf numFmtId="38" fontId="17" fillId="2" borderId="4" xfId="15" applyNumberFormat="1" applyFont="1" applyFill="1" applyBorder="1" applyAlignment="1" applyProtection="1">
      <alignment/>
      <protection/>
    </xf>
    <xf numFmtId="38" fontId="17" fillId="0" borderId="10" xfId="15" applyNumberFormat="1" applyFont="1" applyFill="1" applyBorder="1" applyAlignment="1" applyProtection="1">
      <alignment horizontal="center"/>
      <protection/>
    </xf>
    <xf numFmtId="38" fontId="17" fillId="0" borderId="0" xfId="15" applyNumberFormat="1" applyFont="1" applyFill="1" applyBorder="1" applyAlignment="1" applyProtection="1" quotePrefix="1">
      <alignment horizontal="left"/>
      <protection/>
    </xf>
    <xf numFmtId="38" fontId="17" fillId="2" borderId="8" xfId="15" applyNumberFormat="1" applyFont="1" applyFill="1" applyBorder="1" applyAlignment="1" applyProtection="1">
      <alignment/>
      <protection/>
    </xf>
    <xf numFmtId="38" fontId="17" fillId="2" borderId="0" xfId="15" applyNumberFormat="1" applyFont="1" applyFill="1" applyBorder="1" applyAlignment="1" applyProtection="1">
      <alignment/>
      <protection/>
    </xf>
    <xf numFmtId="38" fontId="17" fillId="2" borderId="0" xfId="15" applyNumberFormat="1" applyFont="1" applyFill="1" applyBorder="1" applyAlignment="1" applyProtection="1" quotePrefix="1">
      <alignment horizontal="left"/>
      <protection/>
    </xf>
    <xf numFmtId="38" fontId="17" fillId="0" borderId="0" xfId="15" applyNumberFormat="1" applyFont="1" applyFill="1" applyBorder="1" applyAlignment="1" applyProtection="1">
      <alignment horizontal="center"/>
      <protection/>
    </xf>
    <xf numFmtId="38" fontId="17" fillId="2" borderId="8" xfId="15" applyNumberFormat="1" applyFont="1" applyFill="1" applyBorder="1" applyAlignment="1" applyProtection="1">
      <alignment horizontal="center"/>
      <protection/>
    </xf>
    <xf numFmtId="38" fontId="17" fillId="2" borderId="0" xfId="15" applyNumberFormat="1" applyFont="1" applyFill="1" applyBorder="1" applyAlignment="1" applyProtection="1">
      <alignment horizontal="center"/>
      <protection/>
    </xf>
    <xf numFmtId="38" fontId="17" fillId="2" borderId="10" xfId="15" applyNumberFormat="1" applyFont="1" applyFill="1" applyBorder="1" applyAlignment="1" applyProtection="1">
      <alignment horizontal="center"/>
      <protection/>
    </xf>
    <xf numFmtId="38" fontId="17" fillId="0" borderId="26" xfId="15" applyNumberFormat="1" applyFont="1" applyFill="1" applyBorder="1" applyAlignment="1" applyProtection="1">
      <alignment horizontal="center"/>
      <protection/>
    </xf>
    <xf numFmtId="38" fontId="17" fillId="0" borderId="10" xfId="15" applyNumberFormat="1" applyFont="1" applyFill="1" applyBorder="1" applyAlignment="1" applyProtection="1">
      <alignment/>
      <protection/>
    </xf>
    <xf numFmtId="38" fontId="17" fillId="2" borderId="10" xfId="15" applyNumberFormat="1" applyFont="1" applyFill="1" applyBorder="1" applyAlignment="1" applyProtection="1">
      <alignment/>
      <protection/>
    </xf>
    <xf numFmtId="38" fontId="20" fillId="0" borderId="10" xfId="15" applyNumberFormat="1" applyFont="1" applyFill="1" applyBorder="1" applyAlignment="1" applyProtection="1">
      <alignment horizontal="center"/>
      <protection/>
    </xf>
    <xf numFmtId="38" fontId="20" fillId="0" borderId="0" xfId="15" applyNumberFormat="1" applyFont="1" applyFill="1" applyBorder="1" applyAlignment="1" applyProtection="1">
      <alignment horizontal="center"/>
      <protection/>
    </xf>
    <xf numFmtId="38" fontId="20" fillId="2" borderId="0" xfId="15" applyNumberFormat="1" applyFont="1" applyFill="1" applyBorder="1" applyAlignment="1" applyProtection="1">
      <alignment horizontal="center"/>
      <protection/>
    </xf>
    <xf numFmtId="38" fontId="17" fillId="0" borderId="3" xfId="15" applyNumberFormat="1" applyFont="1" applyFill="1" applyBorder="1" applyAlignment="1" applyProtection="1">
      <alignment/>
      <protection/>
    </xf>
    <xf numFmtId="38" fontId="17" fillId="0" borderId="22" xfId="15" applyNumberFormat="1" applyFont="1" applyBorder="1" applyAlignment="1" applyProtection="1">
      <alignment/>
      <protection/>
    </xf>
    <xf numFmtId="38" fontId="17" fillId="2" borderId="22" xfId="15" applyNumberFormat="1" applyFont="1" applyFill="1" applyBorder="1" applyAlignment="1" applyProtection="1">
      <alignment/>
      <protection/>
    </xf>
    <xf numFmtId="38" fontId="17" fillId="2" borderId="3" xfId="15" applyNumberFormat="1" applyFont="1" applyFill="1" applyBorder="1" applyAlignment="1" applyProtection="1">
      <alignment/>
      <protection/>
    </xf>
    <xf numFmtId="38" fontId="17" fillId="0" borderId="10" xfId="15" applyNumberFormat="1" applyFont="1" applyBorder="1" applyAlignment="1" applyProtection="1">
      <alignment horizontal="center"/>
      <protection/>
    </xf>
    <xf numFmtId="38" fontId="17" fillId="0" borderId="10" xfId="15" applyNumberFormat="1" applyFont="1" applyBorder="1" applyAlignment="1" applyProtection="1">
      <alignment/>
      <protection/>
    </xf>
    <xf numFmtId="38" fontId="17" fillId="0" borderId="0" xfId="15" applyNumberFormat="1" applyFont="1" applyBorder="1" applyAlignment="1" applyProtection="1">
      <alignment horizontal="center"/>
      <protection/>
    </xf>
    <xf numFmtId="38" fontId="17" fillId="0" borderId="0" xfId="15" applyNumberFormat="1" applyFont="1" applyBorder="1" applyAlignment="1" applyProtection="1">
      <alignment horizontal="right"/>
      <protection/>
    </xf>
    <xf numFmtId="38" fontId="17" fillId="0" borderId="10" xfId="15" applyNumberFormat="1" applyFont="1" applyFill="1" applyBorder="1" applyAlignment="1" applyProtection="1">
      <alignment horizontal="center"/>
      <protection/>
    </xf>
    <xf numFmtId="38" fontId="17" fillId="0" borderId="0" xfId="15" applyNumberFormat="1" applyFont="1" applyBorder="1" applyAlignment="1" applyProtection="1">
      <alignment/>
      <protection/>
    </xf>
    <xf numFmtId="38" fontId="17" fillId="0" borderId="0" xfId="15" applyNumberFormat="1" applyFont="1" applyFill="1" applyBorder="1" applyAlignment="1" applyProtection="1">
      <alignment horizontal="center"/>
      <protection/>
    </xf>
    <xf numFmtId="38" fontId="17" fillId="2" borderId="10" xfId="15" applyNumberFormat="1" applyFont="1" applyFill="1" applyBorder="1" applyAlignment="1" applyProtection="1">
      <alignment horizontal="center"/>
      <protection/>
    </xf>
    <xf numFmtId="38" fontId="17" fillId="2" borderId="0" xfId="15" applyNumberFormat="1" applyFont="1" applyFill="1" applyBorder="1" applyAlignment="1" applyProtection="1">
      <alignment/>
      <protection/>
    </xf>
    <xf numFmtId="38" fontId="17" fillId="2" borderId="0" xfId="15" applyNumberFormat="1" applyFont="1" applyFill="1" applyBorder="1" applyAlignment="1" applyProtection="1">
      <alignment horizontal="center"/>
      <protection/>
    </xf>
    <xf numFmtId="40" fontId="17" fillId="0" borderId="10" xfId="15" applyNumberFormat="1" applyFont="1" applyFill="1" applyBorder="1" applyAlignment="1" applyProtection="1">
      <alignment horizontal="center"/>
      <protection/>
    </xf>
    <xf numFmtId="40" fontId="17" fillId="0" borderId="0" xfId="15" applyNumberFormat="1" applyFont="1" applyBorder="1" applyAlignment="1" applyProtection="1">
      <alignment/>
      <protection/>
    </xf>
    <xf numFmtId="40" fontId="17" fillId="0" borderId="0" xfId="15" applyNumberFormat="1" applyFont="1" applyBorder="1" applyAlignment="1" applyProtection="1">
      <alignment horizontal="center"/>
      <protection/>
    </xf>
    <xf numFmtId="40" fontId="17" fillId="0" borderId="8" xfId="15" applyNumberFormat="1" applyFont="1" applyBorder="1" applyAlignment="1" applyProtection="1">
      <alignment/>
      <protection/>
    </xf>
    <xf numFmtId="40" fontId="17" fillId="2" borderId="8" xfId="15" applyNumberFormat="1" applyFont="1" applyFill="1" applyBorder="1" applyAlignment="1" applyProtection="1">
      <alignment horizontal="center"/>
      <protection/>
    </xf>
    <xf numFmtId="40" fontId="17" fillId="2" borderId="0" xfId="15" applyNumberFormat="1" applyFont="1" applyFill="1" applyBorder="1" applyAlignment="1" applyProtection="1">
      <alignment/>
      <protection/>
    </xf>
    <xf numFmtId="40" fontId="17" fillId="2" borderId="0" xfId="15" applyNumberFormat="1" applyFont="1" applyFill="1" applyBorder="1" applyAlignment="1" applyProtection="1">
      <alignment horizontal="center"/>
      <protection/>
    </xf>
    <xf numFmtId="38" fontId="17" fillId="0" borderId="9" xfId="15" applyNumberFormat="1" applyFont="1" applyBorder="1" applyAlignment="1" applyProtection="1">
      <alignment horizontal="center"/>
      <protection/>
    </xf>
    <xf numFmtId="38" fontId="17" fillId="0" borderId="4" xfId="15" applyNumberFormat="1" applyFont="1" applyBorder="1" applyAlignment="1" applyProtection="1">
      <alignment/>
      <protection/>
    </xf>
    <xf numFmtId="38" fontId="17" fillId="0" borderId="4" xfId="15" applyNumberFormat="1" applyFont="1" applyBorder="1" applyAlignment="1" applyProtection="1">
      <alignment horizontal="center"/>
      <protection/>
    </xf>
    <xf numFmtId="38" fontId="17" fillId="2" borderId="9" xfId="15" applyNumberFormat="1" applyFont="1" applyFill="1" applyBorder="1" applyAlignment="1" applyProtection="1">
      <alignment horizontal="center"/>
      <protection/>
    </xf>
    <xf numFmtId="38" fontId="17" fillId="2" borderId="4" xfId="15" applyNumberFormat="1" applyFont="1" applyFill="1" applyBorder="1" applyAlignment="1" applyProtection="1">
      <alignment/>
      <protection/>
    </xf>
    <xf numFmtId="38" fontId="17" fillId="2" borderId="4" xfId="15" applyNumberFormat="1" applyFont="1" applyFill="1" applyBorder="1" applyAlignment="1" applyProtection="1">
      <alignment horizontal="center"/>
      <protection/>
    </xf>
    <xf numFmtId="38" fontId="9" fillId="0" borderId="0" xfId="15" applyNumberFormat="1" applyFont="1" applyBorder="1" applyAlignment="1" applyProtection="1" quotePrefix="1">
      <alignment/>
      <protection/>
    </xf>
    <xf numFmtId="168" fontId="0" fillId="0" borderId="0" xfId="15" applyNumberFormat="1" applyFont="1" applyBorder="1" applyAlignment="1" applyProtection="1" quotePrefix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 quotePrefix="1">
      <alignment/>
      <protection/>
    </xf>
    <xf numFmtId="37" fontId="2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 quotePrefix="1">
      <alignment horizontal="center"/>
      <protection/>
    </xf>
    <xf numFmtId="37" fontId="14" fillId="0" borderId="29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/>
      <protection/>
    </xf>
    <xf numFmtId="37" fontId="17" fillId="0" borderId="28" xfId="0" applyNumberFormat="1" applyFont="1" applyBorder="1" applyAlignment="1" applyProtection="1">
      <alignment/>
      <protection/>
    </xf>
    <xf numFmtId="167" fontId="0" fillId="0" borderId="0" xfId="15" applyNumberFormat="1" applyFont="1" applyBorder="1" applyAlignment="1" applyProtection="1" quotePrefix="1">
      <alignment/>
      <protection/>
    </xf>
    <xf numFmtId="167" fontId="17" fillId="0" borderId="29" xfId="0" applyNumberFormat="1" applyFont="1" applyBorder="1" applyAlignment="1" applyProtection="1">
      <alignment/>
      <protection/>
    </xf>
    <xf numFmtId="199" fontId="17" fillId="0" borderId="29" xfId="0" applyNumberFormat="1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 horizontal="center"/>
      <protection/>
    </xf>
    <xf numFmtId="167" fontId="17" fillId="0" borderId="11" xfId="0" applyNumberFormat="1" applyFont="1" applyBorder="1" applyAlignment="1" applyProtection="1">
      <alignment/>
      <protection/>
    </xf>
    <xf numFmtId="194" fontId="17" fillId="0" borderId="11" xfId="0" applyNumberFormat="1" applyFont="1" applyBorder="1" applyAlignment="1" applyProtection="1">
      <alignment/>
      <protection/>
    </xf>
    <xf numFmtId="193" fontId="17" fillId="0" borderId="11" xfId="0" applyNumberFormat="1" applyFont="1" applyBorder="1" applyAlignment="1" applyProtection="1">
      <alignment/>
      <protection/>
    </xf>
    <xf numFmtId="167" fontId="17" fillId="0" borderId="31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 horizontal="left"/>
      <protection/>
    </xf>
    <xf numFmtId="164" fontId="0" fillId="0" borderId="19" xfId="0" applyBorder="1" applyAlignment="1">
      <alignment/>
    </xf>
    <xf numFmtId="37" fontId="11" fillId="0" borderId="19" xfId="0" applyNumberFormat="1" applyFont="1" applyBorder="1" applyAlignment="1" applyProtection="1">
      <alignment/>
      <protection/>
    </xf>
    <xf numFmtId="164" fontId="9" fillId="0" borderId="19" xfId="0" applyFont="1" applyBorder="1" applyAlignment="1">
      <alignment/>
    </xf>
    <xf numFmtId="164" fontId="0" fillId="0" borderId="18" xfId="0" applyBorder="1" applyAlignment="1">
      <alignment/>
    </xf>
    <xf numFmtId="37" fontId="11" fillId="0" borderId="32" xfId="0" applyNumberFormat="1" applyFont="1" applyBorder="1" applyAlignment="1" applyProtection="1">
      <alignment/>
      <protection/>
    </xf>
    <xf numFmtId="37" fontId="11" fillId="2" borderId="19" xfId="0" applyNumberFormat="1" applyFont="1" applyFill="1" applyBorder="1" applyAlignment="1" applyProtection="1">
      <alignment/>
      <protection/>
    </xf>
    <xf numFmtId="164" fontId="11" fillId="2" borderId="33" xfId="0" applyFont="1" applyFill="1" applyBorder="1" applyAlignment="1">
      <alignment/>
    </xf>
    <xf numFmtId="164" fontId="5" fillId="2" borderId="29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4" fontId="5" fillId="2" borderId="34" xfId="0" applyFont="1" applyFill="1" applyBorder="1" applyAlignment="1">
      <alignment horizontal="center"/>
    </xf>
    <xf numFmtId="164" fontId="5" fillId="2" borderId="29" xfId="0" applyFont="1" applyFill="1" applyBorder="1" applyAlignment="1">
      <alignment horizontal="center"/>
    </xf>
    <xf numFmtId="164" fontId="9" fillId="2" borderId="29" xfId="0" applyFont="1" applyFill="1" applyBorder="1" applyAlignment="1">
      <alignment/>
    </xf>
    <xf numFmtId="37" fontId="9" fillId="0" borderId="35" xfId="0" applyNumberFormat="1" applyFont="1" applyBorder="1" applyAlignment="1" applyProtection="1">
      <alignment/>
      <protection/>
    </xf>
    <xf numFmtId="164" fontId="9" fillId="2" borderId="34" xfId="0" applyFont="1" applyFill="1" applyBorder="1" applyAlignment="1">
      <alignment/>
    </xf>
    <xf numFmtId="37" fontId="17" fillId="2" borderId="31" xfId="0" applyNumberFormat="1" applyFont="1" applyFill="1" applyBorder="1" applyAlignment="1" applyProtection="1">
      <alignment/>
      <protection/>
    </xf>
    <xf numFmtId="37" fontId="17" fillId="2" borderId="29" xfId="0" applyNumberFormat="1" applyFont="1" applyFill="1" applyBorder="1" applyAlignment="1" applyProtection="1">
      <alignment/>
      <protection/>
    </xf>
    <xf numFmtId="37" fontId="9" fillId="0" borderId="28" xfId="0" applyNumberFormat="1" applyFont="1" applyFill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/>
    </xf>
    <xf numFmtId="164" fontId="9" fillId="2" borderId="31" xfId="0" applyFont="1" applyFill="1" applyBorder="1" applyAlignment="1">
      <alignment/>
    </xf>
    <xf numFmtId="37" fontId="9" fillId="0" borderId="36" xfId="0" applyNumberFormat="1" applyFont="1" applyBorder="1" applyAlignment="1" applyProtection="1">
      <alignment/>
      <protection/>
    </xf>
    <xf numFmtId="164" fontId="9" fillId="2" borderId="37" xfId="0" applyFont="1" applyFill="1" applyBorder="1" applyAlignment="1">
      <alignment/>
    </xf>
    <xf numFmtId="37" fontId="23" fillId="0" borderId="11" xfId="0" applyNumberFormat="1" applyFont="1" applyBorder="1" applyAlignment="1" applyProtection="1">
      <alignment/>
      <protection/>
    </xf>
    <xf numFmtId="169" fontId="17" fillId="0" borderId="11" xfId="0" applyNumberFormat="1" applyFont="1" applyFill="1" applyBorder="1" applyAlignment="1" applyProtection="1">
      <alignment/>
      <protection/>
    </xf>
    <xf numFmtId="169" fontId="17" fillId="0" borderId="11" xfId="0" applyNumberFormat="1" applyFont="1" applyFill="1" applyBorder="1" applyAlignment="1" applyProtection="1">
      <alignment horizontal="center"/>
      <protection/>
    </xf>
    <xf numFmtId="169" fontId="17" fillId="0" borderId="38" xfId="0" applyNumberFormat="1" applyFont="1" applyBorder="1" applyAlignment="1" applyProtection="1">
      <alignment/>
      <protection/>
    </xf>
    <xf numFmtId="169" fontId="17" fillId="2" borderId="11" xfId="0" applyNumberFormat="1" applyFont="1" applyFill="1" applyBorder="1" applyAlignment="1" applyProtection="1">
      <alignment/>
      <protection/>
    </xf>
    <xf numFmtId="169" fontId="17" fillId="2" borderId="11" xfId="0" applyNumberFormat="1" applyFont="1" applyFill="1" applyBorder="1" applyAlignment="1" applyProtection="1">
      <alignment horizontal="center"/>
      <protection/>
    </xf>
    <xf numFmtId="37" fontId="17" fillId="2" borderId="11" xfId="0" applyNumberFormat="1" applyFont="1" applyFill="1" applyBorder="1" applyAlignment="1" applyProtection="1">
      <alignment/>
      <protection/>
    </xf>
    <xf numFmtId="38" fontId="0" fillId="0" borderId="0" xfId="15" applyNumberFormat="1" applyFont="1" applyBorder="1" applyAlignment="1">
      <alignment/>
    </xf>
    <xf numFmtId="38" fontId="9" fillId="0" borderId="0" xfId="15" applyNumberFormat="1" applyFont="1" applyBorder="1" applyAlignment="1" applyProtection="1">
      <alignment horizontal="center"/>
      <protection/>
    </xf>
    <xf numFmtId="38" fontId="11" fillId="0" borderId="0" xfId="15" applyNumberFormat="1" applyFont="1" applyBorder="1" applyAlignment="1" applyProtection="1">
      <alignment horizontal="center"/>
      <protection/>
    </xf>
    <xf numFmtId="38" fontId="0" fillId="0" borderId="0" xfId="15" applyNumberFormat="1" applyFont="1" applyBorder="1" applyAlignment="1" applyProtection="1" quotePrefix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center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174" fontId="9" fillId="0" borderId="19" xfId="0" applyNumberFormat="1" applyFont="1" applyBorder="1" applyAlignment="1" applyProtection="1">
      <alignment horizontal="center"/>
      <protection/>
    </xf>
    <xf numFmtId="37" fontId="9" fillId="0" borderId="33" xfId="0" applyNumberFormat="1" applyFont="1" applyBorder="1" applyAlignment="1" applyProtection="1">
      <alignment/>
      <protection/>
    </xf>
    <xf numFmtId="164" fontId="9" fillId="0" borderId="28" xfId="0" applyFont="1" applyBorder="1" applyAlignment="1">
      <alignment/>
    </xf>
    <xf numFmtId="164" fontId="9" fillId="0" borderId="0" xfId="0" applyFont="1" applyBorder="1" applyAlignment="1">
      <alignment horizontal="center"/>
    </xf>
    <xf numFmtId="174" fontId="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14" fillId="0" borderId="29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168" fontId="0" fillId="0" borderId="0" xfId="15" applyNumberFormat="1" applyFont="1" applyBorder="1" applyAlignment="1">
      <alignment/>
    </xf>
    <xf numFmtId="168" fontId="9" fillId="0" borderId="0" xfId="15" applyNumberFormat="1" applyFont="1" applyBorder="1" applyAlignment="1" applyProtection="1">
      <alignment horizontal="center"/>
      <protection/>
    </xf>
    <xf numFmtId="168" fontId="11" fillId="0" borderId="0" xfId="15" applyNumberFormat="1" applyFont="1" applyBorder="1" applyAlignment="1" applyProtection="1" quotePrefix="1">
      <alignment horizontal="center"/>
      <protection/>
    </xf>
    <xf numFmtId="168" fontId="9" fillId="0" borderId="29" xfId="15" applyNumberFormat="1" applyFont="1" applyBorder="1" applyAlignment="1" applyProtection="1">
      <alignment horizontal="center"/>
      <protection/>
    </xf>
    <xf numFmtId="168" fontId="11" fillId="0" borderId="0" xfId="15" applyNumberFormat="1" applyFont="1" applyBorder="1" applyAlignment="1" applyProtection="1">
      <alignment horizontal="center"/>
      <protection/>
    </xf>
    <xf numFmtId="168" fontId="9" fillId="0" borderId="29" xfId="15" applyNumberFormat="1" applyFont="1" applyBorder="1" applyAlignment="1" applyProtection="1">
      <alignment/>
      <protection/>
    </xf>
    <xf numFmtId="38" fontId="9" fillId="0" borderId="29" xfId="15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8" fontId="9" fillId="0" borderId="29" xfId="15" applyNumberFormat="1" applyFont="1" applyBorder="1" applyAlignment="1" applyProtection="1">
      <alignment/>
      <protection/>
    </xf>
    <xf numFmtId="178" fontId="9" fillId="0" borderId="29" xfId="15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8" fontId="9" fillId="0" borderId="11" xfId="15" applyNumberFormat="1" applyFont="1" applyBorder="1" applyAlignment="1" applyProtection="1">
      <alignment/>
      <protection/>
    </xf>
    <xf numFmtId="168" fontId="9" fillId="0" borderId="31" xfId="15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38" fontId="9" fillId="0" borderId="0" xfId="15" applyNumberFormat="1" applyFont="1" applyFill="1" applyBorder="1" applyAlignment="1" applyProtection="1">
      <alignment/>
      <protection/>
    </xf>
    <xf numFmtId="164" fontId="17" fillId="0" borderId="0" xfId="0" applyFont="1" applyBorder="1" applyAlignment="1">
      <alignment/>
    </xf>
    <xf numFmtId="37" fontId="19" fillId="0" borderId="0" xfId="0" applyNumberFormat="1" applyFont="1" applyAlignment="1" applyProtection="1">
      <alignment horizontal="center"/>
      <protection/>
    </xf>
    <xf numFmtId="167" fontId="22" fillId="0" borderId="0" xfId="0" applyNumberFormat="1" applyFont="1" applyBorder="1" applyAlignment="1" applyProtection="1">
      <alignment/>
      <protection/>
    </xf>
    <xf numFmtId="38" fontId="26" fillId="0" borderId="0" xfId="15" applyNumberFormat="1" applyFont="1" applyBorder="1" applyAlignment="1" applyProtection="1" quotePrefix="1">
      <alignment/>
      <protection/>
    </xf>
    <xf numFmtId="38" fontId="17" fillId="0" borderId="9" xfId="15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left"/>
      <protection/>
    </xf>
    <xf numFmtId="37" fontId="9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left"/>
      <protection/>
    </xf>
    <xf numFmtId="174" fontId="9" fillId="0" borderId="19" xfId="0" applyNumberFormat="1" applyFont="1" applyBorder="1" applyAlignment="1" applyProtection="1">
      <alignment/>
      <protection/>
    </xf>
    <xf numFmtId="37" fontId="9" fillId="0" borderId="33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4" fillId="0" borderId="29" xfId="0" applyNumberFormat="1" applyFont="1" applyBorder="1" applyAlignment="1" applyProtection="1">
      <alignment/>
      <protection/>
    </xf>
    <xf numFmtId="174" fontId="0" fillId="0" borderId="0" xfId="15" applyNumberFormat="1" applyFont="1" applyBorder="1" applyAlignment="1" applyProtection="1" quotePrefix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67" fontId="17" fillId="0" borderId="9" xfId="0" applyNumberFormat="1" applyFont="1" applyBorder="1" applyAlignment="1" applyProtection="1">
      <alignment/>
      <protection/>
    </xf>
    <xf numFmtId="167" fontId="17" fillId="0" borderId="10" xfId="0" applyNumberFormat="1" applyFont="1" applyBorder="1" applyAlignment="1" applyProtection="1">
      <alignment/>
      <protection/>
    </xf>
    <xf numFmtId="38" fontId="17" fillId="0" borderId="39" xfId="15" applyNumberFormat="1" applyFont="1" applyBorder="1" applyAlignment="1" applyProtection="1">
      <alignment/>
      <protection/>
    </xf>
    <xf numFmtId="167" fontId="17" fillId="0" borderId="39" xfId="0" applyNumberFormat="1" applyFont="1" applyBorder="1" applyAlignment="1" applyProtection="1">
      <alignment/>
      <protection/>
    </xf>
    <xf numFmtId="38" fontId="0" fillId="0" borderId="0" xfId="15" applyNumberFormat="1" applyFont="1" applyBorder="1" applyAlignment="1" applyProtection="1" quotePrefix="1">
      <alignment/>
      <protection/>
    </xf>
    <xf numFmtId="38" fontId="17" fillId="0" borderId="9" xfId="15" applyNumberFormat="1" applyFont="1" applyBorder="1" applyAlignment="1" applyProtection="1">
      <alignment/>
      <protection/>
    </xf>
    <xf numFmtId="38" fontId="17" fillId="0" borderId="10" xfId="15" applyNumberFormat="1" applyFont="1" applyBorder="1" applyAlignment="1" applyProtection="1">
      <alignment/>
      <protection/>
    </xf>
    <xf numFmtId="38" fontId="17" fillId="0" borderId="10" xfId="15" applyNumberFormat="1" applyFont="1" applyBorder="1" applyAlignment="1">
      <alignment/>
    </xf>
    <xf numFmtId="38" fontId="17" fillId="0" borderId="39" xfId="15" applyNumberFormat="1" applyFont="1" applyBorder="1" applyAlignment="1" applyProtection="1">
      <alignment/>
      <protection/>
    </xf>
    <xf numFmtId="193" fontId="17" fillId="0" borderId="29" xfId="0" applyNumberFormat="1" applyFont="1" applyBorder="1" applyAlignment="1" applyProtection="1">
      <alignment/>
      <protection/>
    </xf>
    <xf numFmtId="193" fontId="0" fillId="0" borderId="0" xfId="0" applyNumberFormat="1" applyAlignment="1">
      <alignment/>
    </xf>
    <xf numFmtId="38" fontId="0" fillId="0" borderId="0" xfId="15" applyNumberFormat="1" applyAlignment="1">
      <alignment/>
    </xf>
    <xf numFmtId="164" fontId="17" fillId="0" borderId="0" xfId="0" applyFont="1" applyBorder="1" applyAlignment="1">
      <alignment horizontal="center"/>
    </xf>
    <xf numFmtId="38" fontId="30" fillId="0" borderId="0" xfId="15" applyNumberFormat="1" applyFont="1" applyBorder="1" applyAlignment="1" applyProtection="1">
      <alignment/>
      <protection/>
    </xf>
    <xf numFmtId="38" fontId="17" fillId="0" borderId="1" xfId="15" applyNumberFormat="1" applyFont="1" applyBorder="1" applyAlignment="1" applyProtection="1">
      <alignment/>
      <protection/>
    </xf>
    <xf numFmtId="38" fontId="17" fillId="0" borderId="12" xfId="15" applyNumberFormat="1" applyFont="1" applyBorder="1" applyAlignment="1" applyProtection="1">
      <alignment/>
      <protection/>
    </xf>
    <xf numFmtId="167" fontId="17" fillId="0" borderId="12" xfId="0" applyNumberFormat="1" applyFont="1" applyBorder="1" applyAlignment="1" applyProtection="1">
      <alignment/>
      <protection/>
    </xf>
    <xf numFmtId="167" fontId="17" fillId="0" borderId="0" xfId="0" applyNumberFormat="1" applyFont="1" applyBorder="1" applyAlignment="1" applyProtection="1">
      <alignment horizontal="center"/>
      <protection/>
    </xf>
    <xf numFmtId="167" fontId="17" fillId="0" borderId="1" xfId="0" applyNumberFormat="1" applyFont="1" applyBorder="1" applyAlignment="1" applyProtection="1">
      <alignment/>
      <protection/>
    </xf>
    <xf numFmtId="177" fontId="17" fillId="0" borderId="0" xfId="0" applyNumberFormat="1" applyFont="1" applyBorder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169" fontId="9" fillId="0" borderId="0" xfId="15" applyNumberFormat="1" applyFont="1" applyBorder="1" applyAlignment="1" applyProtection="1">
      <alignment/>
      <protection/>
    </xf>
    <xf numFmtId="169" fontId="9" fillId="0" borderId="0" xfId="0" applyNumberFormat="1" applyFont="1" applyAlignment="1">
      <alignment/>
    </xf>
    <xf numFmtId="164" fontId="0" fillId="0" borderId="0" xfId="0" applyFill="1" applyBorder="1" applyAlignment="1">
      <alignment/>
    </xf>
    <xf numFmtId="169" fontId="17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37" fontId="20" fillId="0" borderId="4" xfId="0" applyNumberFormat="1" applyFont="1" applyBorder="1" applyAlignment="1" applyProtection="1">
      <alignment horizontal="left"/>
      <protection/>
    </xf>
    <xf numFmtId="38" fontId="20" fillId="0" borderId="9" xfId="15" applyNumberFormat="1" applyFont="1" applyFill="1" applyBorder="1" applyAlignment="1" applyProtection="1">
      <alignment horizontal="center"/>
      <protection/>
    </xf>
    <xf numFmtId="38" fontId="17" fillId="0" borderId="4" xfId="15" applyNumberFormat="1" applyFont="1" applyFill="1" applyBorder="1" applyAlignment="1" applyProtection="1">
      <alignment/>
      <protection/>
    </xf>
    <xf numFmtId="38" fontId="20" fillId="0" borderId="4" xfId="15" applyNumberFormat="1" applyFont="1" applyFill="1" applyBorder="1" applyAlignment="1" applyProtection="1">
      <alignment horizontal="center"/>
      <protection/>
    </xf>
    <xf numFmtId="38" fontId="20" fillId="2" borderId="9" xfId="15" applyNumberFormat="1" applyFont="1" applyFill="1" applyBorder="1" applyAlignment="1" applyProtection="1">
      <alignment horizontal="center"/>
      <protection/>
    </xf>
    <xf numFmtId="38" fontId="20" fillId="2" borderId="4" xfId="15" applyNumberFormat="1" applyFont="1" applyFill="1" applyBorder="1" applyAlignment="1" applyProtection="1">
      <alignment horizontal="center"/>
      <protection/>
    </xf>
    <xf numFmtId="40" fontId="0" fillId="0" borderId="0" xfId="15" applyFill="1" applyAlignment="1">
      <alignment/>
    </xf>
    <xf numFmtId="38" fontId="0" fillId="0" borderId="10" xfId="15" applyNumberFormat="1" applyFill="1" applyBorder="1" applyAlignment="1">
      <alignment horizontal="center"/>
    </xf>
    <xf numFmtId="38" fontId="22" fillId="2" borderId="8" xfId="15" applyNumberFormat="1" applyFont="1" applyFill="1" applyBorder="1" applyAlignment="1" applyProtection="1">
      <alignment/>
      <protection/>
    </xf>
    <xf numFmtId="38" fontId="17" fillId="0" borderId="11" xfId="15" applyNumberFormat="1" applyFont="1" applyFill="1" applyBorder="1" applyAlignment="1" applyProtection="1">
      <alignment/>
      <protection/>
    </xf>
    <xf numFmtId="38" fontId="17" fillId="0" borderId="38" xfId="15" applyNumberFormat="1" applyFont="1" applyBorder="1" applyAlignment="1" applyProtection="1">
      <alignment/>
      <protection/>
    </xf>
    <xf numFmtId="38" fontId="17" fillId="2" borderId="38" xfId="15" applyNumberFormat="1" applyFont="1" applyFill="1" applyBorder="1" applyAlignment="1" applyProtection="1">
      <alignment/>
      <protection/>
    </xf>
    <xf numFmtId="38" fontId="17" fillId="2" borderId="11" xfId="15" applyNumberFormat="1" applyFont="1" applyFill="1" applyBorder="1" applyAlignment="1" applyProtection="1">
      <alignment/>
      <protection/>
    </xf>
    <xf numFmtId="38" fontId="17" fillId="0" borderId="8" xfId="15" applyNumberFormat="1" applyFont="1" applyFill="1" applyBorder="1" applyAlignment="1" applyProtection="1">
      <alignment/>
      <protection/>
    </xf>
    <xf numFmtId="198" fontId="0" fillId="0" borderId="0" xfId="15" applyNumberFormat="1" applyFill="1" applyAlignment="1">
      <alignment/>
    </xf>
    <xf numFmtId="38" fontId="17" fillId="0" borderId="0" xfId="15" applyNumberFormat="1" applyFont="1" applyFill="1" applyBorder="1" applyAlignment="1" applyProtection="1">
      <alignment horizontal="right"/>
      <protection/>
    </xf>
    <xf numFmtId="38" fontId="20" fillId="2" borderId="10" xfId="15" applyNumberFormat="1" applyFont="1" applyFill="1" applyBorder="1" applyAlignment="1" applyProtection="1">
      <alignment horizontal="center"/>
      <protection/>
    </xf>
    <xf numFmtId="38" fontId="17" fillId="0" borderId="21" xfId="15" applyNumberFormat="1" applyFont="1" applyFill="1" applyBorder="1" applyAlignment="1" applyProtection="1">
      <alignment/>
      <protection/>
    </xf>
    <xf numFmtId="38" fontId="17" fillId="0" borderId="3" xfId="15" applyNumberFormat="1" applyFont="1" applyFill="1" applyBorder="1" applyAlignment="1" applyProtection="1">
      <alignment horizontal="center"/>
      <protection/>
    </xf>
    <xf numFmtId="38" fontId="17" fillId="2" borderId="3" xfId="15" applyNumberFormat="1" applyFont="1" applyFill="1" applyBorder="1" applyAlignment="1" applyProtection="1">
      <alignment horizontal="center"/>
      <protection/>
    </xf>
    <xf numFmtId="198" fontId="17" fillId="0" borderId="10" xfId="0" applyNumberFormat="1" applyFont="1" applyFill="1" applyBorder="1" applyAlignment="1" applyProtection="1">
      <alignment horizontal="right"/>
      <protection/>
    </xf>
    <xf numFmtId="178" fontId="17" fillId="2" borderId="8" xfId="0" applyNumberFormat="1" applyFont="1" applyFill="1" applyBorder="1" applyAlignment="1" applyProtection="1">
      <alignment horizontal="right"/>
      <protection/>
    </xf>
    <xf numFmtId="40" fontId="17" fillId="0" borderId="26" xfId="0" applyNumberFormat="1" applyFont="1" applyFill="1" applyBorder="1" applyAlignment="1" applyProtection="1">
      <alignment horizontal="center"/>
      <protection/>
    </xf>
    <xf numFmtId="178" fontId="17" fillId="2" borderId="38" xfId="0" applyNumberFormat="1" applyFont="1" applyFill="1" applyBorder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/>
      <protection/>
    </xf>
    <xf numFmtId="164" fontId="11" fillId="2" borderId="6" xfId="0" applyFont="1" applyFill="1" applyBorder="1" applyAlignment="1">
      <alignment/>
    </xf>
    <xf numFmtId="37" fontId="9" fillId="0" borderId="7" xfId="0" applyNumberFormat="1" applyFont="1" applyBorder="1" applyAlignment="1" applyProtection="1">
      <alignment/>
      <protection/>
    </xf>
    <xf numFmtId="164" fontId="5" fillId="2" borderId="8" xfId="0" applyFont="1" applyFill="1" applyBorder="1" applyAlignment="1">
      <alignment/>
    </xf>
    <xf numFmtId="164" fontId="5" fillId="2" borderId="6" xfId="0" applyFont="1" applyFill="1" applyBorder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9" fillId="2" borderId="8" xfId="0" applyFont="1" applyFill="1" applyBorder="1" applyAlignment="1">
      <alignment/>
    </xf>
    <xf numFmtId="37" fontId="9" fillId="0" borderId="5" xfId="0" applyNumberFormat="1" applyFont="1" applyBorder="1" applyAlignment="1" applyProtection="1">
      <alignment horizontal="center"/>
      <protection/>
    </xf>
    <xf numFmtId="37" fontId="20" fillId="0" borderId="4" xfId="0" applyNumberFormat="1" applyFont="1" applyBorder="1" applyAlignment="1" applyProtection="1">
      <alignment horizontal="left"/>
      <protection/>
    </xf>
    <xf numFmtId="38" fontId="21" fillId="0" borderId="9" xfId="15" applyNumberFormat="1" applyFont="1" applyFill="1" applyBorder="1" applyAlignment="1" applyProtection="1">
      <alignment horizontal="center"/>
      <protection/>
    </xf>
    <xf numFmtId="38" fontId="21" fillId="0" borderId="4" xfId="15" applyNumberFormat="1" applyFont="1" applyBorder="1" applyAlignment="1" applyProtection="1">
      <alignment horizontal="center"/>
      <protection/>
    </xf>
    <xf numFmtId="38" fontId="21" fillId="2" borderId="9" xfId="15" applyNumberFormat="1" applyFont="1" applyFill="1" applyBorder="1" applyAlignment="1" applyProtection="1">
      <alignment horizontal="center"/>
      <protection/>
    </xf>
    <xf numFmtId="38" fontId="21" fillId="2" borderId="4" xfId="15" applyNumberFormat="1" applyFont="1" applyFill="1" applyBorder="1" applyAlignment="1" applyProtection="1">
      <alignment horizontal="center"/>
      <protection/>
    </xf>
    <xf numFmtId="164" fontId="9" fillId="2" borderId="6" xfId="0" applyFont="1" applyFill="1" applyBorder="1" applyAlignment="1">
      <alignment/>
    </xf>
    <xf numFmtId="37" fontId="9" fillId="0" borderId="7" xfId="0" applyNumberFormat="1" applyFont="1" applyBorder="1" applyAlignment="1" applyProtection="1">
      <alignment horizontal="center"/>
      <protection/>
    </xf>
    <xf numFmtId="164" fontId="9" fillId="2" borderId="25" xfId="0" applyFont="1" applyFill="1" applyBorder="1" applyAlignment="1">
      <alignment/>
    </xf>
    <xf numFmtId="164" fontId="9" fillId="2" borderId="22" xfId="0" applyFont="1" applyFill="1" applyBorder="1" applyAlignment="1">
      <alignment/>
    </xf>
    <xf numFmtId="164" fontId="9" fillId="2" borderId="17" xfId="0" applyFont="1" applyFill="1" applyBorder="1" applyAlignment="1">
      <alignment/>
    </xf>
    <xf numFmtId="37" fontId="9" fillId="0" borderId="20" xfId="0" applyNumberFormat="1" applyFont="1" applyBorder="1" applyAlignment="1" applyProtection="1">
      <alignment/>
      <protection/>
    </xf>
    <xf numFmtId="164" fontId="9" fillId="2" borderId="14" xfId="0" applyFont="1" applyFill="1" applyBorder="1" applyAlignment="1">
      <alignment/>
    </xf>
    <xf numFmtId="37" fontId="9" fillId="0" borderId="23" xfId="0" applyNumberFormat="1" applyFont="1" applyFill="1" applyBorder="1" applyAlignment="1" applyProtection="1">
      <alignment/>
      <protection/>
    </xf>
    <xf numFmtId="164" fontId="9" fillId="0" borderId="23" xfId="0" applyFont="1" applyFill="1" applyBorder="1" applyAlignment="1">
      <alignment/>
    </xf>
    <xf numFmtId="40" fontId="17" fillId="2" borderId="0" xfId="15" applyNumberFormat="1" applyFont="1" applyFill="1" applyBorder="1" applyAlignment="1" applyProtection="1">
      <alignment horizontal="center"/>
      <protection/>
    </xf>
    <xf numFmtId="38" fontId="17" fillId="0" borderId="20" xfId="15" applyNumberFormat="1" applyFont="1" applyFill="1" applyBorder="1" applyAlignment="1" applyProtection="1">
      <alignment horizontal="right"/>
      <protection/>
    </xf>
    <xf numFmtId="38" fontId="17" fillId="0" borderId="20" xfId="15" applyNumberFormat="1" applyFont="1" applyBorder="1" applyAlignment="1" applyProtection="1">
      <alignment/>
      <protection/>
    </xf>
    <xf numFmtId="38" fontId="17" fillId="0" borderId="12" xfId="15" applyNumberFormat="1" applyFont="1" applyBorder="1" applyAlignment="1" applyProtection="1">
      <alignment horizontal="center"/>
      <protection/>
    </xf>
    <xf numFmtId="38" fontId="17" fillId="0" borderId="14" xfId="15" applyNumberFormat="1" applyFont="1" applyBorder="1" applyAlignment="1" applyProtection="1">
      <alignment/>
      <protection/>
    </xf>
    <xf numFmtId="38" fontId="17" fillId="2" borderId="20" xfId="15" applyNumberFormat="1" applyFont="1" applyFill="1" applyBorder="1" applyAlignment="1" applyProtection="1">
      <alignment horizontal="right"/>
      <protection/>
    </xf>
    <xf numFmtId="38" fontId="17" fillId="2" borderId="20" xfId="15" applyNumberFormat="1" applyFont="1" applyFill="1" applyBorder="1" applyAlignment="1" applyProtection="1">
      <alignment/>
      <protection/>
    </xf>
    <xf numFmtId="38" fontId="17" fillId="2" borderId="12" xfId="15" applyNumberFormat="1" applyFont="1" applyFill="1" applyBorder="1" applyAlignment="1" applyProtection="1">
      <alignment horizontal="center"/>
      <protection/>
    </xf>
    <xf numFmtId="40" fontId="13" fillId="0" borderId="0" xfId="15" applyFont="1" applyFill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center" vertical="top" wrapText="1"/>
      <protection/>
    </xf>
    <xf numFmtId="37" fontId="9" fillId="0" borderId="0" xfId="0" applyNumberFormat="1" applyFont="1" applyBorder="1" applyAlignment="1" applyProtection="1">
      <alignment vertical="top"/>
      <protection/>
    </xf>
    <xf numFmtId="39" fontId="9" fillId="0" borderId="28" xfId="0" applyNumberFormat="1" applyFont="1" applyBorder="1" applyAlignment="1" applyProtection="1" quotePrefix="1">
      <alignment vertical="top"/>
      <protection/>
    </xf>
    <xf numFmtId="37" fontId="9" fillId="0" borderId="0" xfId="0" applyNumberFormat="1" applyFont="1" applyBorder="1" applyAlignment="1" applyProtection="1">
      <alignment horizontal="center" vertical="top"/>
      <protection/>
    </xf>
    <xf numFmtId="164" fontId="9" fillId="0" borderId="0" xfId="0" applyFont="1" applyBorder="1" applyAlignment="1">
      <alignment horizontal="center" vertical="top"/>
    </xf>
    <xf numFmtId="1" fontId="10" fillId="0" borderId="0" xfId="0" applyNumberFormat="1" applyFont="1" applyBorder="1" applyAlignment="1" applyProtection="1">
      <alignment horizontal="center" vertical="top"/>
      <protection/>
    </xf>
    <xf numFmtId="37" fontId="10" fillId="0" borderId="0" xfId="0" applyNumberFormat="1" applyFont="1" applyBorder="1" applyAlignment="1" applyProtection="1">
      <alignment horizontal="center" vertical="top"/>
      <protection/>
    </xf>
    <xf numFmtId="37" fontId="14" fillId="0" borderId="29" xfId="0" applyNumberFormat="1" applyFont="1" applyBorder="1" applyAlignment="1" applyProtection="1">
      <alignment horizontal="center" vertical="top"/>
      <protection/>
    </xf>
    <xf numFmtId="164" fontId="0" fillId="0" borderId="0" xfId="0" applyAlignment="1">
      <alignment vertical="top"/>
    </xf>
    <xf numFmtId="40" fontId="9" fillId="0" borderId="29" xfId="15" applyFont="1" applyBorder="1" applyAlignment="1" applyProtection="1">
      <alignment/>
      <protection/>
    </xf>
    <xf numFmtId="169" fontId="9" fillId="0" borderId="0" xfId="15" applyNumberFormat="1" applyFont="1" applyAlignment="1">
      <alignment horizontal="left"/>
    </xf>
    <xf numFmtId="189" fontId="30" fillId="0" borderId="0" xfId="15" applyNumberFormat="1" applyFont="1" applyFill="1" applyBorder="1" applyAlignment="1" applyProtection="1">
      <alignment/>
      <protection/>
    </xf>
    <xf numFmtId="169" fontId="9" fillId="0" borderId="0" xfId="15" applyNumberFormat="1" applyFont="1" applyFill="1" applyBorder="1" applyAlignment="1" applyProtection="1">
      <alignment/>
      <protection/>
    </xf>
    <xf numFmtId="198" fontId="9" fillId="0" borderId="0" xfId="15" applyNumberFormat="1" applyFont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164" fontId="18" fillId="0" borderId="0" xfId="0" applyFont="1" applyFill="1" applyAlignment="1">
      <alignment/>
    </xf>
    <xf numFmtId="37" fontId="9" fillId="0" borderId="2" xfId="0" applyNumberFormat="1" applyFont="1" applyFill="1" applyBorder="1" applyAlignment="1" applyProtection="1">
      <alignment/>
      <protection/>
    </xf>
    <xf numFmtId="164" fontId="18" fillId="0" borderId="2" xfId="0" applyFont="1" applyFill="1" applyBorder="1" applyAlignment="1">
      <alignment/>
    </xf>
    <xf numFmtId="37" fontId="9" fillId="0" borderId="3" xfId="0" applyNumberFormat="1" applyFont="1" applyFill="1" applyBorder="1" applyAlignment="1" applyProtection="1">
      <alignment/>
      <protection/>
    </xf>
    <xf numFmtId="164" fontId="0" fillId="0" borderId="3" xfId="0" applyFill="1" applyBorder="1" applyAlignment="1">
      <alignment/>
    </xf>
    <xf numFmtId="37" fontId="19" fillId="0" borderId="3" xfId="0" applyNumberFormat="1" applyFont="1" applyFill="1" applyBorder="1" applyAlignment="1" applyProtection="1">
      <alignment horizontal="left"/>
      <protection/>
    </xf>
    <xf numFmtId="37" fontId="19" fillId="0" borderId="0" xfId="0" applyNumberFormat="1" applyFont="1" applyFill="1" applyBorder="1" applyAlignment="1" applyProtection="1">
      <alignment horizontal="left"/>
      <protection/>
    </xf>
    <xf numFmtId="37" fontId="9" fillId="0" borderId="5" xfId="0" applyNumberFormat="1" applyFont="1" applyFill="1" applyBorder="1" applyAlignment="1" applyProtection="1">
      <alignment/>
      <protection/>
    </xf>
    <xf numFmtId="37" fontId="9" fillId="0" borderId="4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1" fillId="0" borderId="6" xfId="0" applyNumberFormat="1" applyFont="1" applyFill="1" applyBorder="1" applyAlignment="1" applyProtection="1">
      <alignment horizontal="center"/>
      <protection/>
    </xf>
    <xf numFmtId="164" fontId="9" fillId="0" borderId="7" xfId="0" applyFont="1" applyFill="1" applyBorder="1" applyAlignment="1">
      <alignment/>
    </xf>
    <xf numFmtId="168" fontId="12" fillId="0" borderId="8" xfId="15" applyNumberFormat="1" applyFont="1" applyFill="1" applyBorder="1" applyAlignment="1" applyProtection="1">
      <alignment horizontal="center"/>
      <protection/>
    </xf>
    <xf numFmtId="38" fontId="0" fillId="0" borderId="0" xfId="15" applyNumberFormat="1" applyFont="1" applyFill="1" applyBorder="1" applyAlignment="1" applyProtection="1" quotePrefix="1">
      <alignment/>
      <protection/>
    </xf>
    <xf numFmtId="15" fontId="12" fillId="0" borderId="8" xfId="0" applyNumberFormat="1" applyFont="1" applyFill="1" applyBorder="1" applyAlignment="1" applyProtection="1" quotePrefix="1">
      <alignment horizontal="center"/>
      <protection/>
    </xf>
    <xf numFmtId="39" fontId="9" fillId="0" borderId="7" xfId="0" applyNumberFormat="1" applyFont="1" applyFill="1" applyBorder="1" applyAlignment="1" applyProtection="1">
      <alignment/>
      <protection/>
    </xf>
    <xf numFmtId="174" fontId="12" fillId="0" borderId="12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168" fontId="12" fillId="0" borderId="14" xfId="15" applyNumberFormat="1" applyFont="1" applyFill="1" applyBorder="1" applyAlignment="1" applyProtection="1">
      <alignment horizontal="center"/>
      <protection/>
    </xf>
    <xf numFmtId="37" fontId="9" fillId="0" borderId="7" xfId="0" applyNumberFormat="1" applyFont="1" applyFill="1" applyBorder="1" applyAlignment="1" applyProtection="1">
      <alignment/>
      <protection/>
    </xf>
    <xf numFmtId="38" fontId="9" fillId="0" borderId="0" xfId="15" applyNumberFormat="1" applyFont="1" applyFill="1" applyBorder="1" applyAlignment="1" applyProtection="1">
      <alignment horizontal="right"/>
      <protection/>
    </xf>
    <xf numFmtId="40" fontId="9" fillId="0" borderId="0" xfId="0" applyNumberFormat="1" applyFont="1" applyFill="1" applyBorder="1" applyAlignment="1" applyProtection="1">
      <alignment horizontal="center"/>
      <protection/>
    </xf>
    <xf numFmtId="38" fontId="9" fillId="0" borderId="8" xfId="15" applyNumberFormat="1" applyFont="1" applyFill="1" applyBorder="1" applyAlignment="1" applyProtection="1">
      <alignment horizontal="right"/>
      <protection/>
    </xf>
    <xf numFmtId="38" fontId="9" fillId="0" borderId="0" xfId="15" applyNumberFormat="1" applyFont="1" applyFill="1" applyBorder="1" applyAlignment="1" applyProtection="1">
      <alignment/>
      <protection/>
    </xf>
    <xf numFmtId="40" fontId="9" fillId="0" borderId="0" xfId="0" applyNumberFormat="1" applyFont="1" applyFill="1" applyBorder="1" applyAlignment="1" applyProtection="1">
      <alignment/>
      <protection/>
    </xf>
    <xf numFmtId="38" fontId="9" fillId="0" borderId="8" xfId="15" applyNumberFormat="1" applyFont="1" applyFill="1" applyBorder="1" applyAlignment="1" applyProtection="1">
      <alignment/>
      <protection/>
    </xf>
    <xf numFmtId="38" fontId="9" fillId="0" borderId="12" xfId="15" applyNumberFormat="1" applyFont="1" applyFill="1" applyBorder="1" applyAlignment="1" applyProtection="1">
      <alignment/>
      <protection/>
    </xf>
    <xf numFmtId="38" fontId="9" fillId="0" borderId="14" xfId="15" applyNumberFormat="1" applyFont="1" applyFill="1" applyBorder="1" applyAlignment="1" applyProtection="1">
      <alignment/>
      <protection/>
    </xf>
    <xf numFmtId="40" fontId="9" fillId="0" borderId="0" xfId="15" applyNumberFormat="1" applyFont="1" applyFill="1" applyBorder="1" applyAlignment="1" applyProtection="1">
      <alignment/>
      <protection/>
    </xf>
    <xf numFmtId="38" fontId="9" fillId="0" borderId="8" xfId="15" applyNumberFormat="1" applyFont="1" applyFill="1" applyBorder="1" applyAlignment="1" applyProtection="1">
      <alignment/>
      <protection/>
    </xf>
    <xf numFmtId="37" fontId="9" fillId="0" borderId="7" xfId="0" applyNumberFormat="1" applyFont="1" applyFill="1" applyBorder="1" applyAlignment="1" applyProtection="1">
      <alignment horizontal="left"/>
      <protection/>
    </xf>
    <xf numFmtId="38" fontId="9" fillId="0" borderId="8" xfId="15" applyNumberFormat="1" applyFont="1" applyBorder="1" applyAlignment="1">
      <alignment/>
    </xf>
    <xf numFmtId="167" fontId="0" fillId="0" borderId="0" xfId="15" applyNumberFormat="1" applyFont="1" applyFill="1" applyBorder="1" applyAlignment="1" applyProtection="1" quotePrefix="1">
      <alignment/>
      <protection/>
    </xf>
    <xf numFmtId="38" fontId="9" fillId="0" borderId="6" xfId="15" applyNumberFormat="1" applyFont="1" applyFill="1" applyBorder="1" applyAlignment="1" applyProtection="1">
      <alignment/>
      <protection/>
    </xf>
    <xf numFmtId="38" fontId="9" fillId="0" borderId="6" xfId="15" applyNumberFormat="1" applyFont="1" applyFill="1" applyBorder="1" applyAlignment="1" applyProtection="1">
      <alignment/>
      <protection/>
    </xf>
    <xf numFmtId="38" fontId="9" fillId="0" borderId="4" xfId="15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top"/>
      <protection/>
    </xf>
    <xf numFmtId="37" fontId="9" fillId="0" borderId="7" xfId="0" applyNumberFormat="1" applyFont="1" applyFill="1" applyBorder="1" applyAlignment="1" applyProtection="1">
      <alignment vertical="top"/>
      <protection/>
    </xf>
    <xf numFmtId="37" fontId="9" fillId="0" borderId="0" xfId="0" applyNumberFormat="1" applyFont="1" applyFill="1" applyBorder="1" applyAlignment="1" applyProtection="1">
      <alignment vertical="top" wrapText="1"/>
      <protection/>
    </xf>
    <xf numFmtId="37" fontId="9" fillId="0" borderId="0" xfId="0" applyNumberFormat="1" applyFont="1" applyFill="1" applyBorder="1" applyAlignment="1" applyProtection="1">
      <alignment vertical="top"/>
      <protection/>
    </xf>
    <xf numFmtId="38" fontId="9" fillId="0" borderId="1" xfId="15" applyNumberFormat="1" applyFont="1" applyFill="1" applyBorder="1" applyAlignment="1" applyProtection="1">
      <alignment vertical="center"/>
      <protection/>
    </xf>
    <xf numFmtId="40" fontId="9" fillId="0" borderId="0" xfId="0" applyNumberFormat="1" applyFont="1" applyFill="1" applyBorder="1" applyAlignment="1" applyProtection="1">
      <alignment vertical="center"/>
      <protection/>
    </xf>
    <xf numFmtId="38" fontId="9" fillId="0" borderId="40" xfId="15" applyNumberFormat="1" applyFont="1" applyFill="1" applyBorder="1" applyAlignment="1" applyProtection="1">
      <alignment vertical="center"/>
      <protection/>
    </xf>
    <xf numFmtId="164" fontId="0" fillId="0" borderId="0" xfId="0" applyFill="1" applyAlignment="1">
      <alignment vertical="top"/>
    </xf>
    <xf numFmtId="37" fontId="9" fillId="0" borderId="20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40" fontId="9" fillId="0" borderId="12" xfId="0" applyNumberFormat="1" applyFont="1" applyFill="1" applyBorder="1" applyAlignment="1" applyProtection="1">
      <alignment/>
      <protection/>
    </xf>
    <xf numFmtId="38" fontId="0" fillId="0" borderId="14" xfId="15" applyNumberFormat="1" applyFill="1" applyBorder="1" applyAlignment="1">
      <alignment/>
    </xf>
    <xf numFmtId="40" fontId="17" fillId="0" borderId="0" xfId="0" applyNumberFormat="1" applyFont="1" applyFill="1" applyBorder="1" applyAlignment="1" applyProtection="1">
      <alignment/>
      <protection/>
    </xf>
    <xf numFmtId="38" fontId="0" fillId="0" borderId="8" xfId="15" applyNumberFormat="1" applyFill="1" applyBorder="1" applyAlignment="1">
      <alignment/>
    </xf>
    <xf numFmtId="38" fontId="0" fillId="0" borderId="0" xfId="15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9" fillId="0" borderId="0" xfId="0" applyNumberFormat="1" applyFont="1" applyFill="1" applyAlignment="1">
      <alignment/>
    </xf>
    <xf numFmtId="38" fontId="9" fillId="0" borderId="8" xfId="15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8" fontId="9" fillId="0" borderId="40" xfId="15" applyNumberFormat="1" applyFont="1" applyFill="1" applyBorder="1" applyAlignment="1">
      <alignment/>
    </xf>
    <xf numFmtId="38" fontId="0" fillId="0" borderId="0" xfId="15" applyNumberFormat="1" applyFill="1" applyAlignment="1">
      <alignment/>
    </xf>
    <xf numFmtId="38" fontId="0" fillId="0" borderId="0" xfId="0" applyNumberFormat="1" applyFill="1" applyAlignment="1">
      <alignment/>
    </xf>
    <xf numFmtId="40" fontId="0" fillId="0" borderId="0" xfId="15" applyNumberFormat="1" applyFill="1" applyAlignment="1">
      <alignment/>
    </xf>
    <xf numFmtId="38" fontId="0" fillId="0" borderId="0" xfId="15" applyNumberFormat="1" applyFill="1" applyAlignment="1">
      <alignment vertical="top"/>
    </xf>
    <xf numFmtId="37" fontId="1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left"/>
      <protection/>
    </xf>
    <xf numFmtId="37" fontId="2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9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04\MAIN%20WORKSHEET%20%2030%20JUNE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 Product"/>
      <sheetName val="Past Performance"/>
      <sheetName val="INVESTMENT SUMM"/>
      <sheetName val="BORROWINGS SGD"/>
      <sheetName val="Borrowings"/>
      <sheetName val="BORROWINGS 1"/>
      <sheetName val="Mgt Fee"/>
      <sheetName val="ConsoAdj"/>
      <sheetName val="Incotran"/>
      <sheetName val="INTER~Co Recon"/>
      <sheetName val="Inter"/>
      <sheetName val="EPS"/>
      <sheetName val="INTER CO SALES"/>
      <sheetName val="AdjSumm"/>
      <sheetName val="CF WORKSHEET"/>
      <sheetName val="ChangesInEquity"/>
      <sheetName val="Add Info"/>
      <sheetName val="T ACCOUNTS"/>
      <sheetName val="CashFlow"/>
      <sheetName val="PartA@&amp;A3"/>
      <sheetName val="KLSE~PL"/>
      <sheetName val="KLSE~BS"/>
      <sheetName val="Consol Note"/>
      <sheetName val="FOREX RATE"/>
      <sheetName val="CONSOL ADJ"/>
      <sheetName val="BS"/>
      <sheetName val="PL"/>
      <sheetName val="Analise Exp"/>
      <sheetName val="Summary Performance"/>
      <sheetName val="PL 2005 VS 2004"/>
    </sheetNames>
    <sheetDataSet>
      <sheetData sheetId="21">
        <row r="58">
          <cell r="I58">
            <v>0.6359873225145588</v>
          </cell>
        </row>
      </sheetData>
      <sheetData sheetId="25">
        <row r="64">
          <cell r="W64">
            <v>3171988.1148</v>
          </cell>
        </row>
        <row r="65">
          <cell r="W65">
            <v>12083086.995825998</v>
          </cell>
        </row>
        <row r="100">
          <cell r="W100">
            <v>3431009.7592160003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D27">
      <selection activeCell="I63" sqref="I63"/>
    </sheetView>
  </sheetViews>
  <sheetFormatPr defaultColWidth="8.88671875" defaultRowHeight="15.75"/>
  <cols>
    <col min="1" max="2" width="3.10546875" style="0" customWidth="1"/>
    <col min="3" max="3" width="4.88671875" style="0" customWidth="1"/>
    <col min="4" max="4" width="28.6640625" style="0" customWidth="1"/>
    <col min="5" max="5" width="2.88671875" style="0" customWidth="1"/>
    <col min="6" max="6" width="2.99609375" style="0" customWidth="1"/>
    <col min="7" max="7" width="3.88671875" style="0" customWidth="1"/>
    <col min="8" max="8" width="6.21484375" style="0" customWidth="1"/>
    <col min="9" max="9" width="12.4453125" style="0" customWidth="1"/>
    <col min="10" max="10" width="6.21484375" style="0" customWidth="1"/>
    <col min="11" max="11" width="12.5546875" style="0" customWidth="1"/>
    <col min="12" max="12" width="2.99609375" style="0" customWidth="1"/>
    <col min="13" max="13" width="10.4453125" style="0" customWidth="1"/>
  </cols>
  <sheetData>
    <row r="1" spans="1:12" ht="18.75">
      <c r="A1" s="7"/>
      <c r="B1" s="535" t="s">
        <v>53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 ht="15.75">
      <c r="A2" s="7"/>
      <c r="B2" s="536" t="s">
        <v>83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</row>
    <row r="3" spans="1:12" ht="15.75">
      <c r="A3" s="7"/>
      <c r="B3" s="7"/>
      <c r="C3" s="7"/>
      <c r="D3" s="54"/>
      <c r="E3" s="54"/>
      <c r="F3" s="54"/>
      <c r="G3" s="3"/>
      <c r="H3" s="54"/>
      <c r="I3" s="55"/>
      <c r="J3" s="56"/>
      <c r="K3" s="54"/>
      <c r="L3" s="7"/>
    </row>
    <row r="4" spans="1:12" ht="16.5" thickBot="1">
      <c r="A4" s="7"/>
      <c r="B4" s="7"/>
      <c r="C4" s="7"/>
      <c r="D4" s="54"/>
      <c r="E4" s="54"/>
      <c r="F4" s="54"/>
      <c r="G4" s="3"/>
      <c r="H4" s="54"/>
      <c r="I4" s="55"/>
      <c r="J4" s="56"/>
      <c r="K4" s="54"/>
      <c r="L4" s="7"/>
    </row>
    <row r="5" spans="1:12" ht="16.5" thickTop="1">
      <c r="A5" s="7"/>
      <c r="B5" s="15"/>
      <c r="C5" s="15"/>
      <c r="D5" s="15"/>
      <c r="E5" s="15"/>
      <c r="F5" s="15"/>
      <c r="G5" s="16"/>
      <c r="H5" s="15"/>
      <c r="I5" s="78"/>
      <c r="J5" s="18"/>
      <c r="K5" s="15"/>
      <c r="L5" s="15"/>
    </row>
    <row r="6" spans="1:12" ht="18.75">
      <c r="A6" s="7"/>
      <c r="B6" s="366"/>
      <c r="C6" s="366"/>
      <c r="D6" s="366"/>
      <c r="E6" s="366"/>
      <c r="F6" s="366"/>
      <c r="G6" s="366" t="s">
        <v>97</v>
      </c>
      <c r="H6" s="366"/>
      <c r="I6" s="366"/>
      <c r="J6" s="366"/>
      <c r="K6" s="366"/>
      <c r="L6" s="366"/>
    </row>
    <row r="7" spans="1:12" ht="19.5" thickBot="1">
      <c r="A7" s="7"/>
      <c r="B7" s="20"/>
      <c r="C7" s="20"/>
      <c r="D7" s="20"/>
      <c r="E7" s="22"/>
      <c r="F7" s="21"/>
      <c r="G7" s="22"/>
      <c r="H7" s="20"/>
      <c r="I7" s="79"/>
      <c r="J7" s="20"/>
      <c r="K7" s="20"/>
      <c r="L7" s="20"/>
    </row>
    <row r="8" spans="1:12" ht="20.25" thickBot="1" thickTop="1">
      <c r="A8" s="7"/>
      <c r="B8" s="7"/>
      <c r="C8" s="7"/>
      <c r="D8" s="7"/>
      <c r="E8" s="9"/>
      <c r="F8" s="19"/>
      <c r="G8" s="9"/>
      <c r="H8" s="7"/>
      <c r="I8" s="77"/>
      <c r="J8" s="7"/>
      <c r="K8" s="7"/>
      <c r="L8" s="7"/>
    </row>
    <row r="9" spans="1:12" ht="18.75">
      <c r="A9" s="7"/>
      <c r="B9" s="283"/>
      <c r="C9" s="371"/>
      <c r="D9" s="371"/>
      <c r="E9" s="371"/>
      <c r="F9" s="371"/>
      <c r="G9" s="372"/>
      <c r="H9" s="371"/>
      <c r="I9" s="373"/>
      <c r="J9" s="371"/>
      <c r="K9" s="371"/>
      <c r="L9" s="374"/>
    </row>
    <row r="10" spans="1:12" ht="15.75">
      <c r="A10" s="7"/>
      <c r="B10" s="284"/>
      <c r="C10" s="24" t="s">
        <v>5</v>
      </c>
      <c r="D10" s="9"/>
      <c r="E10" s="10"/>
      <c r="F10" s="10"/>
      <c r="G10" s="9"/>
      <c r="H10" s="10"/>
      <c r="I10" s="285" t="s">
        <v>27</v>
      </c>
      <c r="J10" s="375"/>
      <c r="K10" s="286" t="s">
        <v>27</v>
      </c>
      <c r="L10" s="376"/>
    </row>
    <row r="11" spans="1:12" ht="15.75">
      <c r="A11" s="7"/>
      <c r="B11" s="284"/>
      <c r="C11" s="7"/>
      <c r="D11" s="287"/>
      <c r="E11" s="7"/>
      <c r="F11" s="7"/>
      <c r="G11" s="9"/>
      <c r="H11" s="288"/>
      <c r="I11" s="289" t="s">
        <v>98</v>
      </c>
      <c r="J11" s="282"/>
      <c r="K11" s="289" t="s">
        <v>96</v>
      </c>
      <c r="L11" s="290"/>
    </row>
    <row r="12" spans="1:12" ht="15.75">
      <c r="A12" s="7"/>
      <c r="B12" s="284"/>
      <c r="C12" s="7"/>
      <c r="D12" s="291"/>
      <c r="E12" s="7"/>
      <c r="F12" s="7"/>
      <c r="G12" s="9"/>
      <c r="H12" s="292"/>
      <c r="I12" s="285"/>
      <c r="J12" s="282"/>
      <c r="K12" s="286" t="s">
        <v>26</v>
      </c>
      <c r="L12" s="293"/>
    </row>
    <row r="13" spans="1:12" ht="15.75">
      <c r="A13" s="7"/>
      <c r="B13" s="284"/>
      <c r="C13" s="7"/>
      <c r="D13" s="7"/>
      <c r="E13" s="7"/>
      <c r="F13" s="7"/>
      <c r="G13" s="9"/>
      <c r="H13" s="282"/>
      <c r="I13" s="289"/>
      <c r="J13" s="282"/>
      <c r="K13" s="289"/>
      <c r="L13" s="293"/>
    </row>
    <row r="14" spans="1:12" ht="15.75">
      <c r="A14" s="7"/>
      <c r="B14" s="284"/>
      <c r="C14" s="7"/>
      <c r="D14" s="7"/>
      <c r="E14" s="7"/>
      <c r="F14" s="7"/>
      <c r="G14" s="9"/>
      <c r="H14" s="282"/>
      <c r="I14" s="285" t="s">
        <v>15</v>
      </c>
      <c r="J14" s="282"/>
      <c r="K14" s="286" t="s">
        <v>15</v>
      </c>
      <c r="L14" s="293"/>
    </row>
    <row r="15" spans="1:12" ht="15.75">
      <c r="A15" s="7"/>
      <c r="B15" s="284"/>
      <c r="C15" s="7"/>
      <c r="D15" s="7"/>
      <c r="E15" s="7"/>
      <c r="F15" s="7"/>
      <c r="G15" s="7"/>
      <c r="H15" s="7"/>
      <c r="I15" s="377"/>
      <c r="J15" s="378"/>
      <c r="K15" s="378"/>
      <c r="L15" s="294"/>
    </row>
    <row r="16" spans="1:12" ht="16.5">
      <c r="A16" s="7"/>
      <c r="B16" s="284"/>
      <c r="C16" s="12"/>
      <c r="D16" s="7" t="s">
        <v>18</v>
      </c>
      <c r="E16" s="7"/>
      <c r="F16" s="7"/>
      <c r="G16" s="7"/>
      <c r="H16" s="7"/>
      <c r="I16" s="210">
        <v>28270</v>
      </c>
      <c r="J16" s="47"/>
      <c r="K16" s="47">
        <f>29226266/1000</f>
        <v>29226.266</v>
      </c>
      <c r="L16" s="294"/>
    </row>
    <row r="17" spans="1:12" ht="16.5">
      <c r="A17" s="7"/>
      <c r="B17" s="284"/>
      <c r="C17" s="12"/>
      <c r="D17" s="7"/>
      <c r="E17" s="7"/>
      <c r="F17" s="7"/>
      <c r="G17" s="7"/>
      <c r="H17" s="7"/>
      <c r="I17" s="210"/>
      <c r="J17" s="47"/>
      <c r="K17" s="47"/>
      <c r="L17" s="294"/>
    </row>
    <row r="18" spans="1:12" ht="16.5">
      <c r="A18" s="7"/>
      <c r="B18" s="284"/>
      <c r="C18" s="12"/>
      <c r="D18" s="7" t="s">
        <v>19</v>
      </c>
      <c r="E18" s="7"/>
      <c r="F18" s="7"/>
      <c r="G18" s="7"/>
      <c r="H18" s="7"/>
      <c r="I18" s="210">
        <v>154052</v>
      </c>
      <c r="J18" s="47"/>
      <c r="K18" s="47">
        <f>(153470570+597260)/1000</f>
        <v>154067.83</v>
      </c>
      <c r="L18" s="294"/>
    </row>
    <row r="19" spans="1:12" ht="16.5">
      <c r="A19" s="7"/>
      <c r="B19" s="284"/>
      <c r="C19" s="12"/>
      <c r="D19" s="7"/>
      <c r="E19" s="7"/>
      <c r="F19" s="7"/>
      <c r="G19" s="7"/>
      <c r="H19" s="7"/>
      <c r="I19" s="210"/>
      <c r="J19" s="47"/>
      <c r="K19" s="47"/>
      <c r="L19" s="294"/>
    </row>
    <row r="20" spans="1:13" ht="16.5">
      <c r="A20" s="6"/>
      <c r="B20" s="295"/>
      <c r="C20" s="13"/>
      <c r="D20" s="6" t="s">
        <v>99</v>
      </c>
      <c r="E20" s="6"/>
      <c r="F20" s="6"/>
      <c r="G20" s="47"/>
      <c r="H20" s="47"/>
      <c r="I20" s="210">
        <v>63825</v>
      </c>
      <c r="J20" s="296"/>
      <c r="K20" s="47">
        <f>62300412/1000</f>
        <v>62300.412</v>
      </c>
      <c r="L20" s="297"/>
      <c r="M20" s="66"/>
    </row>
    <row r="21" spans="1:13" ht="16.5">
      <c r="A21" s="6"/>
      <c r="B21" s="295"/>
      <c r="C21" s="13"/>
      <c r="D21" s="6"/>
      <c r="E21" s="6"/>
      <c r="F21" s="6"/>
      <c r="G21" s="47"/>
      <c r="H21" s="47"/>
      <c r="I21" s="210"/>
      <c r="J21" s="296"/>
      <c r="K21" s="47"/>
      <c r="L21" s="297"/>
      <c r="M21" s="66"/>
    </row>
    <row r="22" spans="1:12" ht="16.5">
      <c r="A22" s="6"/>
      <c r="B22" s="295"/>
      <c r="C22" s="13"/>
      <c r="D22" s="8" t="s">
        <v>28</v>
      </c>
      <c r="E22" s="6"/>
      <c r="F22" s="6"/>
      <c r="G22" s="47"/>
      <c r="H22" s="47"/>
      <c r="I22" s="210">
        <v>1146</v>
      </c>
      <c r="J22" s="47"/>
      <c r="K22" s="47">
        <f>1146342/1000</f>
        <v>1146.342</v>
      </c>
      <c r="L22" s="297"/>
    </row>
    <row r="23" spans="1:12" ht="16.5">
      <c r="A23" s="6"/>
      <c r="B23" s="295"/>
      <c r="C23" s="13"/>
      <c r="D23" s="8"/>
      <c r="E23" s="6"/>
      <c r="F23" s="6"/>
      <c r="G23" s="47"/>
      <c r="H23" s="47"/>
      <c r="I23" s="210"/>
      <c r="J23" s="47"/>
      <c r="K23" s="47"/>
      <c r="L23" s="297"/>
    </row>
    <row r="24" spans="1:12" ht="16.5">
      <c r="A24" s="6"/>
      <c r="B24" s="295"/>
      <c r="C24" s="13"/>
      <c r="D24" s="6" t="s">
        <v>86</v>
      </c>
      <c r="E24" s="6"/>
      <c r="F24" s="6"/>
      <c r="G24" s="367"/>
      <c r="H24" s="47"/>
      <c r="I24" s="210">
        <v>781</v>
      </c>
      <c r="J24" s="47"/>
      <c r="K24" s="127">
        <f>342080/1000</f>
        <v>342.08</v>
      </c>
      <c r="L24" s="297"/>
    </row>
    <row r="25" spans="1:12" ht="16.5">
      <c r="A25" s="6"/>
      <c r="B25" s="295"/>
      <c r="C25" s="13"/>
      <c r="D25" s="6"/>
      <c r="E25" s="6"/>
      <c r="F25" s="6"/>
      <c r="G25" s="367"/>
      <c r="H25" s="47"/>
      <c r="I25" s="210"/>
      <c r="J25" s="47"/>
      <c r="K25" s="127"/>
      <c r="L25" s="297"/>
    </row>
    <row r="26" spans="1:12" ht="16.5">
      <c r="A26" s="6"/>
      <c r="B26" s="295"/>
      <c r="C26" s="13"/>
      <c r="D26" s="182" t="s">
        <v>20</v>
      </c>
      <c r="E26" s="6"/>
      <c r="F26" s="6"/>
      <c r="G26" s="47"/>
      <c r="H26" s="47"/>
      <c r="I26" s="368"/>
      <c r="J26" s="47"/>
      <c r="K26" s="47"/>
      <c r="L26" s="297"/>
    </row>
    <row r="27" spans="1:12" ht="16.5">
      <c r="A27" s="6"/>
      <c r="B27" s="295"/>
      <c r="C27" s="13"/>
      <c r="D27" s="6" t="s">
        <v>21</v>
      </c>
      <c r="E27" s="6"/>
      <c r="F27" s="6"/>
      <c r="G27" s="47"/>
      <c r="H27" s="47"/>
      <c r="I27" s="369">
        <v>11368</v>
      </c>
      <c r="J27" s="47"/>
      <c r="K27" s="379">
        <f>9379366/1000</f>
        <v>9379.366</v>
      </c>
      <c r="L27" s="297"/>
    </row>
    <row r="28" spans="1:12" ht="16.5">
      <c r="A28" s="6"/>
      <c r="B28" s="295"/>
      <c r="C28" s="13"/>
      <c r="D28" s="6" t="s">
        <v>75</v>
      </c>
      <c r="E28" s="6"/>
      <c r="F28" s="6"/>
      <c r="G28" s="47"/>
      <c r="H28" s="47"/>
      <c r="I28" s="257">
        <v>20482</v>
      </c>
      <c r="J28" s="47"/>
      <c r="K28" s="380">
        <f>23207943/1000</f>
        <v>23207.943</v>
      </c>
      <c r="L28" s="297"/>
    </row>
    <row r="29" spans="1:12" ht="16.5">
      <c r="A29" s="6"/>
      <c r="B29" s="295"/>
      <c r="C29" s="13"/>
      <c r="D29" s="6" t="s">
        <v>74</v>
      </c>
      <c r="E29" s="6"/>
      <c r="F29" s="6"/>
      <c r="G29" s="47"/>
      <c r="H29" s="47"/>
      <c r="I29" s="257">
        <v>182</v>
      </c>
      <c r="J29" s="47"/>
      <c r="K29" s="380">
        <f>181863/1000</f>
        <v>181.863</v>
      </c>
      <c r="L29" s="297"/>
    </row>
    <row r="30" spans="1:12" ht="16.5">
      <c r="A30" s="6"/>
      <c r="B30" s="295"/>
      <c r="C30" s="13"/>
      <c r="D30" s="6" t="s">
        <v>100</v>
      </c>
      <c r="E30" s="6"/>
      <c r="F30" s="6"/>
      <c r="G30" s="47"/>
      <c r="H30" s="47"/>
      <c r="I30" s="257">
        <v>20192</v>
      </c>
      <c r="J30" s="47"/>
      <c r="K30" s="380">
        <f>(21697682+28162)/1000</f>
        <v>21725.844</v>
      </c>
      <c r="L30" s="297"/>
    </row>
    <row r="31" spans="1:12" ht="16.5">
      <c r="A31" s="6"/>
      <c r="B31" s="295"/>
      <c r="C31" s="13"/>
      <c r="D31" s="6" t="s">
        <v>101</v>
      </c>
      <c r="E31" s="6"/>
      <c r="F31" s="6"/>
      <c r="G31" s="47"/>
      <c r="H31" s="47"/>
      <c r="I31" s="381">
        <v>15255</v>
      </c>
      <c r="J31" s="47"/>
      <c r="K31" s="382">
        <f>(1852439+13785870)/1000</f>
        <v>15638.309</v>
      </c>
      <c r="L31" s="297"/>
    </row>
    <row r="32" spans="1:13" ht="16.5">
      <c r="A32" s="6"/>
      <c r="B32" s="295"/>
      <c r="C32" s="13"/>
      <c r="D32" s="6"/>
      <c r="E32" s="6"/>
      <c r="F32" s="6"/>
      <c r="G32" s="47"/>
      <c r="H32" s="47"/>
      <c r="I32" s="210">
        <f>SUM(I27:I31)-0.13</f>
        <v>67478.87</v>
      </c>
      <c r="J32" s="47"/>
      <c r="K32" s="47">
        <f>SUM(K27:K31)</f>
        <v>70133.325</v>
      </c>
      <c r="L32" s="298"/>
      <c r="M32" s="179"/>
    </row>
    <row r="33" spans="1:12" ht="16.5">
      <c r="A33" s="6"/>
      <c r="B33" s="295"/>
      <c r="C33" s="13"/>
      <c r="D33" s="182" t="s">
        <v>22</v>
      </c>
      <c r="E33" s="6"/>
      <c r="F33" s="6"/>
      <c r="G33" s="47"/>
      <c r="H33" s="47"/>
      <c r="I33" s="383"/>
      <c r="J33" s="47"/>
      <c r="K33" s="47"/>
      <c r="L33" s="297"/>
    </row>
    <row r="34" spans="1:12" ht="16.5">
      <c r="A34" s="6"/>
      <c r="B34" s="295"/>
      <c r="C34" s="13"/>
      <c r="D34" s="6" t="s">
        <v>102</v>
      </c>
      <c r="E34" s="6"/>
      <c r="F34" s="6"/>
      <c r="G34" s="47"/>
      <c r="H34" s="47"/>
      <c r="I34" s="384">
        <v>7655</v>
      </c>
      <c r="J34" s="127"/>
      <c r="K34" s="384">
        <f>9954488/1000-0.27</f>
        <v>9954.217999999999</v>
      </c>
      <c r="L34" s="297"/>
    </row>
    <row r="35" spans="1:12" ht="16.5">
      <c r="A35" s="6"/>
      <c r="B35" s="295"/>
      <c r="C35" s="13"/>
      <c r="D35" s="6" t="s">
        <v>103</v>
      </c>
      <c r="E35" s="6"/>
      <c r="F35" s="6"/>
      <c r="G35" s="47"/>
      <c r="H35" s="47"/>
      <c r="I35" s="385">
        <v>4247</v>
      </c>
      <c r="J35" s="127"/>
      <c r="K35" s="385">
        <f>(80738+3624622)/1000</f>
        <v>3705.36</v>
      </c>
      <c r="L35" s="297"/>
    </row>
    <row r="36" spans="1:12" ht="16.5" customHeight="1" hidden="1">
      <c r="A36" s="6"/>
      <c r="B36" s="295"/>
      <c r="C36" s="13"/>
      <c r="D36" s="6"/>
      <c r="E36" s="6"/>
      <c r="F36" s="6"/>
      <c r="G36" s="47"/>
      <c r="H36" s="47"/>
      <c r="I36" s="385"/>
      <c r="J36" s="127"/>
      <c r="K36" s="385"/>
      <c r="L36" s="297"/>
    </row>
    <row r="37" spans="1:12" ht="16.5">
      <c r="A37" s="6"/>
      <c r="B37" s="295"/>
      <c r="C37" s="13"/>
      <c r="D37" s="6" t="s">
        <v>76</v>
      </c>
      <c r="E37" s="6"/>
      <c r="F37" s="6"/>
      <c r="G37" s="47"/>
      <c r="H37" s="47"/>
      <c r="I37" s="386">
        <v>3431</v>
      </c>
      <c r="J37" s="127"/>
      <c r="K37" s="385">
        <f>(783830+1964013)/1000</f>
        <v>2747.843</v>
      </c>
      <c r="L37" s="297"/>
    </row>
    <row r="38" spans="1:12" ht="16.5">
      <c r="A38" s="6"/>
      <c r="B38" s="295"/>
      <c r="C38" s="13"/>
      <c r="D38" s="6" t="s">
        <v>77</v>
      </c>
      <c r="E38" s="6"/>
      <c r="F38" s="6"/>
      <c r="G38" s="47"/>
      <c r="H38" s="47"/>
      <c r="I38" s="385">
        <v>10639</v>
      </c>
      <c r="J38" s="127"/>
      <c r="K38" s="385">
        <f>(599649+1820000+8750000+488592)/1000</f>
        <v>11658.241</v>
      </c>
      <c r="L38" s="297"/>
    </row>
    <row r="39" spans="1:12" ht="16.5">
      <c r="A39" s="6"/>
      <c r="B39" s="295"/>
      <c r="C39" s="13"/>
      <c r="D39" s="6" t="s">
        <v>29</v>
      </c>
      <c r="E39" s="6"/>
      <c r="F39" s="6"/>
      <c r="G39" s="47"/>
      <c r="H39" s="47"/>
      <c r="I39" s="387">
        <v>2118</v>
      </c>
      <c r="J39" s="127"/>
      <c r="K39" s="387">
        <f>1734825/1000</f>
        <v>1734.825</v>
      </c>
      <c r="L39" s="297"/>
    </row>
    <row r="40" spans="1:13" ht="16.5">
      <c r="A40" s="6"/>
      <c r="B40" s="295"/>
      <c r="C40" s="13"/>
      <c r="D40" s="8"/>
      <c r="E40" s="6"/>
      <c r="F40" s="6"/>
      <c r="G40" s="47"/>
      <c r="H40" s="47"/>
      <c r="I40" s="261">
        <f>SUM(I34:I39)</f>
        <v>28090</v>
      </c>
      <c r="J40" s="127"/>
      <c r="K40" s="261">
        <f>SUM(K34:K39)</f>
        <v>29800.486999999997</v>
      </c>
      <c r="L40" s="388"/>
      <c r="M40" s="389"/>
    </row>
    <row r="41" spans="1:13" ht="16.5">
      <c r="A41" s="6"/>
      <c r="B41" s="295"/>
      <c r="C41" s="13"/>
      <c r="D41" s="8"/>
      <c r="E41" s="6"/>
      <c r="F41" s="6"/>
      <c r="G41" s="47"/>
      <c r="H41" s="47"/>
      <c r="I41" s="210"/>
      <c r="J41" s="47"/>
      <c r="K41" s="47"/>
      <c r="L41" s="297"/>
      <c r="M41" s="390"/>
    </row>
    <row r="42" spans="1:12" ht="16.5">
      <c r="A42" s="6"/>
      <c r="B42" s="295"/>
      <c r="C42" s="13"/>
      <c r="D42" s="6" t="s">
        <v>104</v>
      </c>
      <c r="E42" s="6"/>
      <c r="F42" s="6"/>
      <c r="G42" s="47"/>
      <c r="H42" s="47"/>
      <c r="I42" s="210">
        <f>+I32-I40</f>
        <v>39388.869999999995</v>
      </c>
      <c r="J42" s="47"/>
      <c r="K42" s="47">
        <f>+K32-K40</f>
        <v>40332.838</v>
      </c>
      <c r="L42" s="297"/>
    </row>
    <row r="43" spans="1:12" ht="16.5">
      <c r="A43" s="6"/>
      <c r="B43" s="295"/>
      <c r="C43" s="391"/>
      <c r="D43" s="6"/>
      <c r="E43" s="6"/>
      <c r="F43" s="6"/>
      <c r="G43" s="47"/>
      <c r="H43" s="47"/>
      <c r="I43" s="210"/>
      <c r="J43" s="47"/>
      <c r="K43" s="47"/>
      <c r="L43" s="297"/>
    </row>
    <row r="44" spans="1:12" ht="19.5" thickBot="1">
      <c r="A44" s="6"/>
      <c r="B44" s="295"/>
      <c r="C44" s="391"/>
      <c r="D44" s="392"/>
      <c r="E44" s="6"/>
      <c r="F44" s="6"/>
      <c r="G44" s="47"/>
      <c r="H44" s="47"/>
      <c r="I44" s="393">
        <f>I16+I18+I20+I22+I24+I42</f>
        <v>287462.87</v>
      </c>
      <c r="J44" s="47"/>
      <c r="K44" s="393">
        <f>K16+K18+K20+K22+K24+K42-0.27</f>
        <v>287415.49799999996</v>
      </c>
      <c r="L44" s="297"/>
    </row>
    <row r="45" spans="1:12" ht="17.25" thickTop="1">
      <c r="A45" s="6"/>
      <c r="B45" s="295"/>
      <c r="C45" s="391"/>
      <c r="D45" s="6"/>
      <c r="E45" s="6"/>
      <c r="F45" s="6"/>
      <c r="G45" s="47"/>
      <c r="H45" s="47"/>
      <c r="I45" s="210"/>
      <c r="J45" s="47"/>
      <c r="K45" s="47"/>
      <c r="L45" s="297"/>
    </row>
    <row r="46" spans="1:12" ht="16.5">
      <c r="A46" s="6"/>
      <c r="B46" s="295"/>
      <c r="C46" s="391"/>
      <c r="D46" s="6" t="s">
        <v>90</v>
      </c>
      <c r="E46" s="6"/>
      <c r="F46" s="6"/>
      <c r="G46" s="47"/>
      <c r="H46" s="47"/>
      <c r="I46" s="210">
        <v>194590</v>
      </c>
      <c r="J46" s="47"/>
      <c r="K46" s="47">
        <f>194590426/1000</f>
        <v>194590.426</v>
      </c>
      <c r="L46" s="297"/>
    </row>
    <row r="47" spans="1:12" ht="16.5">
      <c r="A47" s="6"/>
      <c r="B47" s="295"/>
      <c r="C47" s="391"/>
      <c r="D47" s="6" t="s">
        <v>91</v>
      </c>
      <c r="E47" s="6"/>
      <c r="F47" s="6"/>
      <c r="G47" s="47"/>
      <c r="H47" s="47"/>
      <c r="I47" s="210">
        <v>34138</v>
      </c>
      <c r="J47" s="47"/>
      <c r="K47" s="47">
        <f>34138000/1000</f>
        <v>34138</v>
      </c>
      <c r="L47" s="297"/>
    </row>
    <row r="48" spans="1:12" ht="16.5">
      <c r="A48" s="6"/>
      <c r="B48" s="295"/>
      <c r="C48" s="391"/>
      <c r="D48" s="6" t="s">
        <v>24</v>
      </c>
      <c r="E48" s="6"/>
      <c r="F48" s="6"/>
      <c r="G48" s="47"/>
      <c r="H48" s="47"/>
      <c r="I48" s="394">
        <v>49081</v>
      </c>
      <c r="J48" s="47"/>
      <c r="K48" s="395">
        <f>48873611/1000</f>
        <v>48873.611</v>
      </c>
      <c r="L48" s="297"/>
    </row>
    <row r="49" spans="1:12" ht="16.5">
      <c r="A49" s="6"/>
      <c r="B49" s="295"/>
      <c r="C49" s="391"/>
      <c r="D49" s="6" t="s">
        <v>23</v>
      </c>
      <c r="E49" s="6"/>
      <c r="F49" s="6"/>
      <c r="G49" s="47"/>
      <c r="H49" s="47"/>
      <c r="I49" s="210">
        <f>SUM(I46:I48)-0.05</f>
        <v>277808.95</v>
      </c>
      <c r="J49" s="47"/>
      <c r="K49" s="47">
        <f>SUM(K46:K48)</f>
        <v>277602.037</v>
      </c>
      <c r="L49" s="297"/>
    </row>
    <row r="50" spans="1:12" ht="16.5">
      <c r="A50" s="6"/>
      <c r="B50" s="295"/>
      <c r="C50" s="13"/>
      <c r="D50" s="8" t="s">
        <v>25</v>
      </c>
      <c r="E50" s="6"/>
      <c r="F50" s="6"/>
      <c r="G50" s="47"/>
      <c r="H50" s="47"/>
      <c r="I50" s="210">
        <v>6001</v>
      </c>
      <c r="J50" s="47"/>
      <c r="K50" s="47">
        <f>5930222/1000</f>
        <v>5930.222</v>
      </c>
      <c r="L50" s="297"/>
    </row>
    <row r="51" spans="1:12" ht="16.5">
      <c r="A51" s="6"/>
      <c r="B51" s="295"/>
      <c r="C51" s="13"/>
      <c r="D51" s="182" t="s">
        <v>30</v>
      </c>
      <c r="E51" s="6"/>
      <c r="F51" s="6"/>
      <c r="G51" s="47"/>
      <c r="H51" s="47"/>
      <c r="I51" s="210"/>
      <c r="J51" s="47"/>
      <c r="K51" s="47"/>
      <c r="L51" s="297"/>
    </row>
    <row r="52" spans="1:12" ht="16.5">
      <c r="A52" s="6"/>
      <c r="B52" s="295"/>
      <c r="C52" s="13"/>
      <c r="D52" s="6" t="s">
        <v>31</v>
      </c>
      <c r="E52" s="6"/>
      <c r="F52" s="6"/>
      <c r="G52" s="47"/>
      <c r="H52" s="47"/>
      <c r="I52" s="210">
        <v>1922</v>
      </c>
      <c r="J52" s="47"/>
      <c r="K52" s="47">
        <f>(546308+1584102)/1000</f>
        <v>2130.41</v>
      </c>
      <c r="L52" s="297"/>
    </row>
    <row r="53" spans="1:12" ht="16.5">
      <c r="A53" s="6"/>
      <c r="B53" s="295"/>
      <c r="C53" s="13"/>
      <c r="D53" s="6" t="s">
        <v>105</v>
      </c>
      <c r="E53" s="6"/>
      <c r="F53" s="6"/>
      <c r="G53" s="47"/>
      <c r="H53" s="47"/>
      <c r="I53" s="210">
        <v>1731</v>
      </c>
      <c r="J53" s="47"/>
      <c r="K53" s="47">
        <f>1752829/1000</f>
        <v>1752.829</v>
      </c>
      <c r="L53" s="297"/>
    </row>
    <row r="54" spans="1:12" ht="16.5">
      <c r="A54" s="6"/>
      <c r="B54" s="295"/>
      <c r="C54" s="13"/>
      <c r="D54" s="8"/>
      <c r="E54" s="6"/>
      <c r="F54" s="6"/>
      <c r="G54" s="47"/>
      <c r="H54" s="47"/>
      <c r="I54" s="47"/>
      <c r="J54" s="47"/>
      <c r="K54" s="396"/>
      <c r="L54" s="297"/>
    </row>
    <row r="55" spans="1:12" ht="17.25" thickBot="1">
      <c r="A55" s="6"/>
      <c r="B55" s="295"/>
      <c r="C55" s="13"/>
      <c r="D55" s="210"/>
      <c r="E55" s="6"/>
      <c r="F55" s="6"/>
      <c r="G55" s="47"/>
      <c r="H55" s="47"/>
      <c r="I55" s="393">
        <f>+I49+I50+I52+I53</f>
        <v>287462.95</v>
      </c>
      <c r="J55" s="47"/>
      <c r="K55" s="397">
        <f>+K49+K50+K52+K53</f>
        <v>287415.498</v>
      </c>
      <c r="L55" s="297"/>
    </row>
    <row r="56" spans="1:12" ht="17.25" thickTop="1">
      <c r="A56" s="6"/>
      <c r="B56" s="295"/>
      <c r="C56" s="13"/>
      <c r="D56" s="6"/>
      <c r="E56" s="6"/>
      <c r="F56" s="6"/>
      <c r="G56" s="47"/>
      <c r="H56" s="47"/>
      <c r="I56" s="215"/>
      <c r="J56" s="47"/>
      <c r="K56" s="47"/>
      <c r="L56" s="297"/>
    </row>
    <row r="57" spans="1:12" ht="16.5">
      <c r="A57" s="6"/>
      <c r="B57" s="295"/>
      <c r="C57" s="13"/>
      <c r="D57" s="6"/>
      <c r="E57" s="6"/>
      <c r="F57" s="6"/>
      <c r="G57" s="47"/>
      <c r="H57" s="47"/>
      <c r="I57" s="215"/>
      <c r="J57" s="47"/>
      <c r="K57" s="47"/>
      <c r="L57" s="297"/>
    </row>
    <row r="58" spans="1:12" ht="16.5">
      <c r="A58" s="6"/>
      <c r="B58" s="295"/>
      <c r="C58" s="13"/>
      <c r="D58" s="6" t="s">
        <v>87</v>
      </c>
      <c r="E58" s="6"/>
      <c r="F58" s="6"/>
      <c r="G58" s="47"/>
      <c r="H58" s="47"/>
      <c r="I58" s="398">
        <f>(I49-I18)/(I46)</f>
        <v>0.635988231666581</v>
      </c>
      <c r="J58" s="398"/>
      <c r="K58" s="398">
        <f>(K49-K18)/(K46)</f>
        <v>0.6348421633035534</v>
      </c>
      <c r="L58" s="297"/>
    </row>
    <row r="59" spans="1:12" ht="17.25" thickBot="1">
      <c r="A59" s="6"/>
      <c r="B59" s="299"/>
      <c r="C59" s="300"/>
      <c r="D59" s="48"/>
      <c r="E59" s="48"/>
      <c r="F59" s="48"/>
      <c r="G59" s="301"/>
      <c r="H59" s="301"/>
      <c r="I59" s="302"/>
      <c r="J59" s="303"/>
      <c r="K59" s="303"/>
      <c r="L59" s="304"/>
    </row>
    <row r="60" spans="1:12" ht="16.5">
      <c r="A60" s="6"/>
      <c r="B60" s="6"/>
      <c r="C60" s="13"/>
      <c r="D60" s="6"/>
      <c r="E60" s="6"/>
      <c r="F60" s="6"/>
      <c r="G60" s="47"/>
      <c r="H60" s="47"/>
      <c r="I60" s="215"/>
      <c r="J60" s="194"/>
      <c r="K60" s="194"/>
      <c r="L60" s="47"/>
    </row>
    <row r="61" spans="1:12" ht="16.5">
      <c r="A61" s="6"/>
      <c r="B61" s="6"/>
      <c r="C61" s="13"/>
      <c r="D61" s="6" t="s">
        <v>41</v>
      </c>
      <c r="E61" s="6"/>
      <c r="F61" s="6"/>
      <c r="G61" s="47"/>
      <c r="H61" s="47"/>
      <c r="I61" s="215"/>
      <c r="J61" s="194"/>
      <c r="K61" s="194"/>
      <c r="L61" s="47"/>
    </row>
    <row r="62" spans="1:12" ht="16.5">
      <c r="A62" s="6"/>
      <c r="B62" s="6"/>
      <c r="C62" s="13"/>
      <c r="D62" s="6" t="s">
        <v>106</v>
      </c>
      <c r="E62" s="6"/>
      <c r="F62" s="6"/>
      <c r="G62" s="47"/>
      <c r="H62" s="47"/>
      <c r="I62" s="215"/>
      <c r="J62" s="194"/>
      <c r="K62" s="194"/>
      <c r="L62" s="47"/>
    </row>
    <row r="63" spans="1:12" ht="16.5">
      <c r="A63" s="6"/>
      <c r="B63" s="6"/>
      <c r="C63" s="13"/>
      <c r="D63" s="6"/>
      <c r="E63" s="6"/>
      <c r="F63" s="6"/>
      <c r="G63" s="47"/>
      <c r="H63" s="47"/>
      <c r="I63" s="215"/>
      <c r="J63" s="194"/>
      <c r="K63" s="194"/>
      <c r="L63" s="47"/>
    </row>
    <row r="64" spans="1:12" ht="16.5">
      <c r="A64" s="6"/>
      <c r="B64" s="6"/>
      <c r="C64" s="13"/>
      <c r="D64" s="6"/>
      <c r="E64" s="6"/>
      <c r="F64" s="6"/>
      <c r="G64" s="47"/>
      <c r="H64" s="47"/>
      <c r="I64" s="215"/>
      <c r="J64" s="194"/>
      <c r="K64" s="194"/>
      <c r="L64" s="47"/>
    </row>
    <row r="65" spans="1:12" ht="16.5">
      <c r="A65" s="6"/>
      <c r="B65" s="6"/>
      <c r="C65" s="13"/>
      <c r="D65" s="6"/>
      <c r="E65" s="399"/>
      <c r="F65" s="399"/>
      <c r="G65" s="47"/>
      <c r="H65" s="47"/>
      <c r="I65" s="215"/>
      <c r="J65" s="194"/>
      <c r="K65" s="194"/>
      <c r="L65" s="47"/>
    </row>
    <row r="66" spans="1:12" ht="15">
      <c r="A66" s="58"/>
      <c r="B66" s="11"/>
      <c r="C66" s="2"/>
      <c r="D66" s="59" t="s">
        <v>107</v>
      </c>
      <c r="E66" s="3"/>
      <c r="F66" s="3"/>
      <c r="G66" s="60"/>
      <c r="H66" s="60"/>
      <c r="I66" s="400">
        <f>I55-I44</f>
        <v>0.08000000001629815</v>
      </c>
      <c r="J66" s="76"/>
      <c r="K66" s="76">
        <f>K55-K44</f>
        <v>0</v>
      </c>
      <c r="L66" s="60"/>
    </row>
    <row r="67" spans="1:12" ht="15">
      <c r="A67" s="61"/>
      <c r="B67" s="7"/>
      <c r="C67" s="55"/>
      <c r="D67" s="62"/>
      <c r="E67" s="54"/>
      <c r="F67" s="54"/>
      <c r="G67" s="63"/>
      <c r="H67" s="60"/>
      <c r="I67" s="216"/>
      <c r="J67" s="60"/>
      <c r="K67" s="63"/>
      <c r="L67" s="60"/>
    </row>
    <row r="68" spans="3:12" ht="15">
      <c r="C68" s="1"/>
      <c r="D68" s="65"/>
      <c r="E68" s="1"/>
      <c r="F68" s="1"/>
      <c r="G68" s="1"/>
      <c r="H68" s="1"/>
      <c r="I68" s="401"/>
      <c r="J68" s="1"/>
      <c r="K68" s="1"/>
      <c r="L68" s="1"/>
    </row>
    <row r="69" spans="3:12" ht="16.5">
      <c r="C69" s="1"/>
      <c r="D69" s="182"/>
      <c r="E69" s="64"/>
      <c r="F69" s="64"/>
      <c r="G69" s="64"/>
      <c r="H69" s="64"/>
      <c r="I69" s="64"/>
      <c r="J69" s="64"/>
      <c r="K69" s="64"/>
      <c r="L69" s="1"/>
    </row>
    <row r="70" spans="3:12" ht="16.5">
      <c r="C70" s="1"/>
      <c r="D70" s="64"/>
      <c r="E70" s="64"/>
      <c r="F70" s="64"/>
      <c r="G70" s="64"/>
      <c r="H70" s="64"/>
      <c r="I70" s="149"/>
      <c r="J70" s="64"/>
      <c r="K70" s="80"/>
      <c r="L70" s="1"/>
    </row>
    <row r="71" spans="3:12" ht="16.5">
      <c r="C71" s="1"/>
      <c r="D71" s="183"/>
      <c r="E71" s="64"/>
      <c r="F71" s="64"/>
      <c r="G71" s="64"/>
      <c r="H71" s="64"/>
      <c r="I71" s="149"/>
      <c r="J71" s="64"/>
      <c r="K71" s="80"/>
      <c r="L71" s="1"/>
    </row>
    <row r="72" spans="3:12" ht="15">
      <c r="C72" s="1"/>
      <c r="D72" s="183"/>
      <c r="E72" s="64"/>
      <c r="F72" s="64"/>
      <c r="G72" s="64"/>
      <c r="H72" s="64"/>
      <c r="I72" s="149"/>
      <c r="J72" s="64"/>
      <c r="K72" s="64"/>
      <c r="L72" s="1"/>
    </row>
    <row r="73" spans="3:12" ht="15">
      <c r="C73" s="1"/>
      <c r="D73" s="183"/>
      <c r="E73" s="64"/>
      <c r="F73" s="64"/>
      <c r="G73" s="64"/>
      <c r="H73" s="64"/>
      <c r="I73" s="149"/>
      <c r="J73" s="64"/>
      <c r="K73" s="64"/>
      <c r="L73" s="1"/>
    </row>
    <row r="74" spans="3:12" ht="15">
      <c r="C74" s="1"/>
      <c r="D74" s="183"/>
      <c r="E74" s="64"/>
      <c r="F74" s="64"/>
      <c r="G74" s="64"/>
      <c r="H74" s="64"/>
      <c r="I74" s="149"/>
      <c r="J74" s="64"/>
      <c r="K74" s="64"/>
      <c r="L74" s="1"/>
    </row>
    <row r="75" spans="3:12" ht="15">
      <c r="C75" s="1"/>
      <c r="D75" s="183"/>
      <c r="E75" s="64"/>
      <c r="F75" s="64"/>
      <c r="G75" s="64"/>
      <c r="H75" s="64"/>
      <c r="I75" s="149"/>
      <c r="J75" s="64"/>
      <c r="K75" s="149"/>
      <c r="L75" s="1"/>
    </row>
    <row r="76" spans="3:12" ht="15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15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15">
      <c r="C78" s="1"/>
      <c r="D78" s="1"/>
      <c r="E78" s="1"/>
      <c r="F78" s="1"/>
      <c r="G78" s="1"/>
      <c r="H78" s="1"/>
      <c r="L78" s="1"/>
    </row>
    <row r="79" spans="3:12" ht="15">
      <c r="C79" s="1"/>
      <c r="D79" s="1"/>
      <c r="E79" s="1"/>
      <c r="F79" s="1"/>
      <c r="G79" s="1"/>
      <c r="H79" s="1"/>
      <c r="L79" s="1"/>
    </row>
    <row r="80" spans="3:12" ht="15">
      <c r="C80" s="1"/>
      <c r="D80" s="1"/>
      <c r="E80" s="1"/>
      <c r="F80" s="1"/>
      <c r="G80" s="1"/>
      <c r="H80" s="1"/>
      <c r="L80" s="1"/>
    </row>
    <row r="81" spans="3:12" ht="15">
      <c r="C81" s="1"/>
      <c r="D81" s="1"/>
      <c r="E81" s="1"/>
      <c r="F81" s="1"/>
      <c r="G81" s="1"/>
      <c r="H81" s="1"/>
      <c r="L81" s="1"/>
    </row>
    <row r="82" spans="3:12" ht="15">
      <c r="C82" s="1"/>
      <c r="D82" s="1"/>
      <c r="E82" s="1"/>
      <c r="F82" s="1"/>
      <c r="G82" s="1"/>
      <c r="H82" s="1"/>
      <c r="L82" s="1"/>
    </row>
  </sheetData>
  <mergeCells count="2">
    <mergeCell ref="B1:L1"/>
    <mergeCell ref="B2:L2"/>
  </mergeCells>
  <printOptions horizontalCentered="1"/>
  <pageMargins left="0.43" right="0.5" top="0.37" bottom="0.46" header="0.25" footer="0.2"/>
  <pageSetup blackAndWhite="1" fitToHeight="1" fitToWidth="1" horizontalDpi="600" verticalDpi="600" orientation="portrait" paperSize="9" scale="76" r:id="rId3"/>
  <headerFooter alignWithMargins="0">
    <oddFooter>&amp;C1</oddFooter>
  </headerFooter>
  <rowBreaks count="1" manualBreakCount="1">
    <brk id="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B1">
      <selection activeCell="G42" sqref="G42"/>
    </sheetView>
  </sheetViews>
  <sheetFormatPr defaultColWidth="8.88671875" defaultRowHeight="15.75"/>
  <cols>
    <col min="1" max="1" width="2.77734375" style="0" customWidth="1"/>
    <col min="2" max="2" width="3.77734375" style="0" customWidth="1"/>
    <col min="3" max="3" width="4.6640625" style="0" hidden="1" customWidth="1"/>
    <col min="4" max="4" width="7.10546875" style="0" hidden="1" customWidth="1"/>
    <col min="5" max="5" width="21.77734375" style="0" customWidth="1"/>
    <col min="6" max="6" width="5.99609375" style="0" customWidth="1"/>
    <col min="7" max="7" width="3.3359375" style="0" customWidth="1"/>
    <col min="8" max="8" width="14.88671875" style="0" customWidth="1"/>
    <col min="9" max="9" width="3.21484375" style="0" customWidth="1"/>
    <col min="10" max="10" width="14.4453125" style="0" customWidth="1"/>
    <col min="11" max="11" width="4.3359375" style="0" customWidth="1"/>
    <col min="12" max="12" width="15.77734375" style="0" customWidth="1"/>
    <col min="13" max="13" width="3.21484375" style="0" customWidth="1"/>
    <col min="14" max="14" width="12.77734375" style="0" customWidth="1"/>
    <col min="15" max="15" width="2.10546875" style="0" customWidth="1"/>
    <col min="16" max="16" width="4.4453125" style="0" customWidth="1"/>
    <col min="17" max="17" width="13.77734375" style="0" customWidth="1"/>
  </cols>
  <sheetData>
    <row r="1" spans="1:16" ht="17.25">
      <c r="A1" s="3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17.25">
      <c r="A2" s="3"/>
      <c r="B2" s="538" t="s">
        <v>53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ht="15">
      <c r="A3" s="3"/>
      <c r="B3" s="536" t="s">
        <v>83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2:16" ht="15.75" thickBot="1">
      <c r="B4" s="7"/>
      <c r="C4" s="7"/>
      <c r="D4" s="7"/>
      <c r="E4" s="7"/>
      <c r="F4" s="7"/>
      <c r="G4" s="7"/>
      <c r="H4" s="11"/>
      <c r="I4" s="7"/>
      <c r="J4" s="12"/>
      <c r="K4" s="14"/>
      <c r="L4" s="7"/>
      <c r="M4" s="7"/>
      <c r="N4" s="7"/>
      <c r="O4" s="7"/>
      <c r="P4" s="11"/>
    </row>
    <row r="5" spans="2:16" ht="15.75" thickTop="1">
      <c r="B5" s="15"/>
      <c r="C5" s="15"/>
      <c r="D5" s="15"/>
      <c r="E5" s="15"/>
      <c r="F5" s="15"/>
      <c r="G5" s="15"/>
      <c r="H5" s="16"/>
      <c r="I5" s="15"/>
      <c r="J5" s="17"/>
      <c r="K5" s="18"/>
      <c r="L5" s="15"/>
      <c r="M5" s="15"/>
      <c r="N5" s="15"/>
      <c r="O5" s="15"/>
      <c r="P5" s="16"/>
    </row>
    <row r="6" spans="2:16" ht="18.75" customHeight="1">
      <c r="B6" s="537" t="s">
        <v>108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</row>
    <row r="7" spans="2:16" ht="18" thickBot="1">
      <c r="B7" s="20"/>
      <c r="C7" s="20"/>
      <c r="D7" s="20"/>
      <c r="E7" s="21"/>
      <c r="F7" s="22"/>
      <c r="G7" s="20"/>
      <c r="H7" s="21"/>
      <c r="I7" s="20"/>
      <c r="J7" s="20"/>
      <c r="K7" s="20"/>
      <c r="L7" s="20"/>
      <c r="M7" s="20"/>
      <c r="N7" s="20"/>
      <c r="O7" s="20"/>
      <c r="P7" s="23"/>
    </row>
    <row r="8" spans="2:16" ht="16.5" thickBot="1" thickTop="1">
      <c r="B8" s="7"/>
      <c r="C8" s="24" t="s">
        <v>5</v>
      </c>
      <c r="D8" s="11"/>
      <c r="E8" s="9"/>
      <c r="F8" s="10"/>
      <c r="G8" s="10"/>
      <c r="H8" s="9"/>
      <c r="I8" s="10"/>
      <c r="J8" s="10"/>
      <c r="K8" s="10"/>
      <c r="L8" s="10"/>
      <c r="M8" s="10"/>
      <c r="N8" s="10"/>
      <c r="O8" s="10"/>
      <c r="P8" s="25"/>
    </row>
    <row r="9" spans="2:16" ht="15">
      <c r="B9" s="283"/>
      <c r="C9" s="305"/>
      <c r="D9" s="308"/>
      <c r="E9" s="306"/>
      <c r="F9" s="307"/>
      <c r="G9" s="307"/>
      <c r="H9" s="309"/>
      <c r="I9" s="307"/>
      <c r="J9" s="307"/>
      <c r="K9" s="310"/>
      <c r="L9" s="311"/>
      <c r="M9" s="311"/>
      <c r="N9" s="311"/>
      <c r="O9" s="311"/>
      <c r="P9" s="312"/>
    </row>
    <row r="10" spans="2:16" ht="15">
      <c r="B10" s="284"/>
      <c r="C10" s="7"/>
      <c r="D10" s="7"/>
      <c r="E10" s="7"/>
      <c r="F10" s="7"/>
      <c r="G10" s="7"/>
      <c r="H10" s="32" t="s">
        <v>109</v>
      </c>
      <c r="I10" s="33"/>
      <c r="J10" s="34"/>
      <c r="K10" s="35"/>
      <c r="L10" s="85" t="s">
        <v>110</v>
      </c>
      <c r="M10" s="86"/>
      <c r="N10" s="86"/>
      <c r="O10" s="86"/>
      <c r="P10" s="313"/>
    </row>
    <row r="11" spans="2:16" ht="16.5">
      <c r="B11" s="284"/>
      <c r="C11" s="7"/>
      <c r="D11" s="7"/>
      <c r="E11" s="314"/>
      <c r="F11" s="7"/>
      <c r="G11" s="7"/>
      <c r="H11" s="32"/>
      <c r="I11" s="33"/>
      <c r="J11" s="34"/>
      <c r="K11" s="35"/>
      <c r="L11" s="114"/>
      <c r="M11" s="86"/>
      <c r="N11" s="86"/>
      <c r="O11" s="86"/>
      <c r="P11" s="313"/>
    </row>
    <row r="12" spans="2:16" ht="15">
      <c r="B12" s="284"/>
      <c r="C12" s="7"/>
      <c r="D12" s="7"/>
      <c r="E12" s="314"/>
      <c r="F12" s="7"/>
      <c r="G12" s="7"/>
      <c r="H12" s="36" t="s">
        <v>12</v>
      </c>
      <c r="I12" s="37"/>
      <c r="J12" s="38" t="s">
        <v>1</v>
      </c>
      <c r="K12" s="39"/>
      <c r="L12" s="195" t="s">
        <v>12</v>
      </c>
      <c r="M12" s="87"/>
      <c r="N12" s="88" t="s">
        <v>80</v>
      </c>
      <c r="O12" s="89"/>
      <c r="P12" s="315"/>
    </row>
    <row r="13" spans="2:16" ht="15">
      <c r="B13" s="284"/>
      <c r="C13" s="7"/>
      <c r="D13" s="7"/>
      <c r="E13" s="7"/>
      <c r="F13" s="7"/>
      <c r="G13" s="7"/>
      <c r="H13" s="40" t="s">
        <v>2</v>
      </c>
      <c r="I13" s="41"/>
      <c r="J13" s="42" t="s">
        <v>3</v>
      </c>
      <c r="K13" s="43"/>
      <c r="L13" s="196" t="s">
        <v>2</v>
      </c>
      <c r="M13" s="70"/>
      <c r="N13" s="91" t="s">
        <v>2</v>
      </c>
      <c r="O13" s="70"/>
      <c r="P13" s="316"/>
    </row>
    <row r="14" spans="2:16" ht="16.5">
      <c r="B14" s="284"/>
      <c r="C14" s="7"/>
      <c r="D14" s="7"/>
      <c r="E14" s="165"/>
      <c r="F14" s="7"/>
      <c r="G14" s="7"/>
      <c r="H14" s="40" t="s">
        <v>13</v>
      </c>
      <c r="I14" s="41"/>
      <c r="J14" s="42" t="s">
        <v>13</v>
      </c>
      <c r="K14" s="43"/>
      <c r="L14" s="196" t="s">
        <v>14</v>
      </c>
      <c r="M14" s="70"/>
      <c r="N14" s="91" t="s">
        <v>14</v>
      </c>
      <c r="O14" s="70"/>
      <c r="P14" s="316"/>
    </row>
    <row r="15" spans="2:16" ht="16.5">
      <c r="B15" s="284"/>
      <c r="C15" s="7"/>
      <c r="D15" s="7"/>
      <c r="E15" s="165"/>
      <c r="F15" s="7"/>
      <c r="G15" s="7"/>
      <c r="H15" s="40"/>
      <c r="I15" s="41"/>
      <c r="J15" s="42"/>
      <c r="K15" s="43"/>
      <c r="L15" s="90"/>
      <c r="M15" s="70"/>
      <c r="N15" s="91"/>
      <c r="O15" s="70"/>
      <c r="P15" s="316"/>
    </row>
    <row r="16" spans="2:16" ht="15">
      <c r="B16" s="284"/>
      <c r="C16" s="7"/>
      <c r="D16" s="7"/>
      <c r="E16" s="166"/>
      <c r="F16" s="7"/>
      <c r="G16" s="7"/>
      <c r="H16" s="81" t="s">
        <v>111</v>
      </c>
      <c r="I16" s="67"/>
      <c r="J16" s="68" t="s">
        <v>112</v>
      </c>
      <c r="K16" s="69"/>
      <c r="L16" s="82" t="s">
        <v>111</v>
      </c>
      <c r="M16" s="70"/>
      <c r="N16" s="71" t="s">
        <v>112</v>
      </c>
      <c r="O16" s="70"/>
      <c r="P16" s="313"/>
    </row>
    <row r="17" spans="2:17" ht="15">
      <c r="B17" s="284"/>
      <c r="C17" s="7"/>
      <c r="D17" s="7"/>
      <c r="E17" s="166"/>
      <c r="F17" s="7"/>
      <c r="G17" s="7"/>
      <c r="H17" s="40" t="s">
        <v>15</v>
      </c>
      <c r="I17" s="41"/>
      <c r="J17" s="42" t="s">
        <v>15</v>
      </c>
      <c r="K17" s="43"/>
      <c r="L17" s="90" t="s">
        <v>15</v>
      </c>
      <c r="M17" s="70"/>
      <c r="N17" s="91" t="s">
        <v>15</v>
      </c>
      <c r="O17" s="70"/>
      <c r="P17" s="313"/>
      <c r="Q17" s="103"/>
    </row>
    <row r="18" spans="2:17" ht="15">
      <c r="B18" s="284"/>
      <c r="C18" s="7"/>
      <c r="D18" s="7"/>
      <c r="E18" s="7"/>
      <c r="F18" s="7"/>
      <c r="G18" s="7"/>
      <c r="H18" s="44"/>
      <c r="I18" s="7"/>
      <c r="J18" s="4"/>
      <c r="K18" s="45"/>
      <c r="L18" s="92"/>
      <c r="M18" s="93"/>
      <c r="N18" s="91"/>
      <c r="O18" s="93"/>
      <c r="P18" s="317"/>
      <c r="Q18" s="103"/>
    </row>
    <row r="19" spans="2:17" s="404" customFormat="1" ht="16.5">
      <c r="B19" s="318"/>
      <c r="C19" s="104"/>
      <c r="D19" s="46"/>
      <c r="E19" s="405" t="s">
        <v>16</v>
      </c>
      <c r="F19" s="46"/>
      <c r="G19" s="46"/>
      <c r="H19" s="406">
        <f>L19-0</f>
        <v>16895</v>
      </c>
      <c r="I19" s="407" t="s">
        <v>5</v>
      </c>
      <c r="J19" s="408">
        <f>N19-0</f>
        <v>21554.98</v>
      </c>
      <c r="K19" s="235"/>
      <c r="L19" s="409">
        <v>16895</v>
      </c>
      <c r="M19" s="236"/>
      <c r="N19" s="410">
        <v>21554.98</v>
      </c>
      <c r="O19" s="170"/>
      <c r="P19" s="319"/>
      <c r="Q19" s="110"/>
    </row>
    <row r="20" spans="2:17" ht="16.5">
      <c r="B20" s="284"/>
      <c r="C20" s="6"/>
      <c r="D20" s="6"/>
      <c r="E20" s="6"/>
      <c r="F20" s="6"/>
      <c r="G20" s="6"/>
      <c r="H20" s="237"/>
      <c r="I20" s="207"/>
      <c r="J20" s="238"/>
      <c r="K20" s="208"/>
      <c r="L20" s="239"/>
      <c r="M20" s="240"/>
      <c r="N20" s="241" t="s">
        <v>6</v>
      </c>
      <c r="O20" s="171"/>
      <c r="P20" s="317"/>
      <c r="Q20" s="110"/>
    </row>
    <row r="21" spans="2:17" ht="16.5">
      <c r="B21" s="284"/>
      <c r="C21" s="8"/>
      <c r="D21" s="6"/>
      <c r="E21" s="8" t="s">
        <v>33</v>
      </c>
      <c r="F21" s="6"/>
      <c r="G21" s="6"/>
      <c r="H21" s="237">
        <f>L21-0</f>
        <v>-16173</v>
      </c>
      <c r="I21" s="207"/>
      <c r="J21" s="242">
        <f>N21-0</f>
        <v>-16914.63</v>
      </c>
      <c r="K21" s="208"/>
      <c r="L21" s="243">
        <v>-16173</v>
      </c>
      <c r="M21" s="240" t="s">
        <v>17</v>
      </c>
      <c r="N21" s="244">
        <v>-16914.63</v>
      </c>
      <c r="O21" s="171"/>
      <c r="P21" s="317"/>
      <c r="Q21" s="411"/>
    </row>
    <row r="22" spans="2:17" ht="16.5">
      <c r="B22" s="284"/>
      <c r="C22" s="6"/>
      <c r="D22" s="6"/>
      <c r="E22" s="8"/>
      <c r="F22" s="6"/>
      <c r="G22" s="6"/>
      <c r="H22" s="412"/>
      <c r="I22" s="207"/>
      <c r="J22" s="242"/>
      <c r="K22" s="208"/>
      <c r="L22" s="413"/>
      <c r="M22" s="240"/>
      <c r="N22" s="240"/>
      <c r="O22" s="171"/>
      <c r="P22" s="317"/>
      <c r="Q22" s="103"/>
    </row>
    <row r="23" spans="2:17" ht="16.5">
      <c r="B23" s="284"/>
      <c r="C23" s="8"/>
      <c r="D23" s="6"/>
      <c r="E23" s="8" t="s">
        <v>32</v>
      </c>
      <c r="F23" s="6"/>
      <c r="G23" s="6"/>
      <c r="H23" s="237">
        <f>L23-0</f>
        <v>202</v>
      </c>
      <c r="I23" s="207"/>
      <c r="J23" s="242">
        <f>N23</f>
        <v>124.84</v>
      </c>
      <c r="K23" s="208"/>
      <c r="L23" s="245">
        <v>202</v>
      </c>
      <c r="M23" s="240"/>
      <c r="N23" s="244">
        <v>124.84</v>
      </c>
      <c r="O23" s="171"/>
      <c r="P23" s="317"/>
      <c r="Q23" s="109"/>
    </row>
    <row r="24" spans="2:17" ht="16.5">
      <c r="B24" s="284"/>
      <c r="C24" s="6"/>
      <c r="D24" s="6"/>
      <c r="E24" s="6"/>
      <c r="F24" s="6"/>
      <c r="G24" s="6"/>
      <c r="H24" s="237"/>
      <c r="I24" s="207"/>
      <c r="J24" s="207"/>
      <c r="K24" s="208"/>
      <c r="L24" s="239"/>
      <c r="M24" s="240"/>
      <c r="N24" s="240"/>
      <c r="O24" s="171"/>
      <c r="P24" s="317"/>
      <c r="Q24" s="103"/>
    </row>
    <row r="25" spans="2:17" ht="17.25" thickBot="1">
      <c r="B25" s="299"/>
      <c r="C25" s="48"/>
      <c r="D25" s="48"/>
      <c r="E25" s="48"/>
      <c r="F25" s="48"/>
      <c r="G25" s="48"/>
      <c r="H25" s="246"/>
      <c r="I25" s="414"/>
      <c r="J25" s="414"/>
      <c r="K25" s="415"/>
      <c r="L25" s="416"/>
      <c r="M25" s="417"/>
      <c r="N25" s="417"/>
      <c r="O25" s="172"/>
      <c r="P25" s="320"/>
      <c r="Q25" s="103"/>
    </row>
    <row r="26" spans="2:17" ht="16.5">
      <c r="B26" s="295"/>
      <c r="C26" s="6"/>
      <c r="D26" s="6"/>
      <c r="E26" s="6"/>
      <c r="F26" s="6"/>
      <c r="G26" s="6"/>
      <c r="H26" s="237"/>
      <c r="I26" s="207"/>
      <c r="J26" s="207"/>
      <c r="K26" s="208"/>
      <c r="L26" s="239"/>
      <c r="M26" s="240"/>
      <c r="N26" s="240"/>
      <c r="O26" s="171"/>
      <c r="P26" s="321"/>
      <c r="Q26" s="103"/>
    </row>
    <row r="27" spans="2:17" ht="16.5">
      <c r="B27" s="284"/>
      <c r="C27" s="8"/>
      <c r="D27" s="6"/>
      <c r="E27" s="8" t="s">
        <v>36</v>
      </c>
      <c r="F27" s="6"/>
      <c r="G27" s="6"/>
      <c r="H27" s="237">
        <f>H19+H21+H23</f>
        <v>924</v>
      </c>
      <c r="I27" s="207"/>
      <c r="J27" s="242">
        <f>J19+J21+J23</f>
        <v>4765.189999999999</v>
      </c>
      <c r="K27" s="208"/>
      <c r="L27" s="245">
        <f>L19+L21+L23</f>
        <v>924</v>
      </c>
      <c r="M27" s="240"/>
      <c r="N27" s="244">
        <f>N19+N21+N23</f>
        <v>4765.189999999999</v>
      </c>
      <c r="O27" s="171"/>
      <c r="P27" s="317"/>
      <c r="Q27" s="103"/>
    </row>
    <row r="28" spans="2:17" ht="16.5">
      <c r="B28" s="284"/>
      <c r="C28" s="6"/>
      <c r="D28" s="6"/>
      <c r="E28" s="6" t="s">
        <v>35</v>
      </c>
      <c r="F28" s="6"/>
      <c r="G28" s="6"/>
      <c r="H28" s="237"/>
      <c r="I28" s="207"/>
      <c r="J28" s="207"/>
      <c r="K28" s="208"/>
      <c r="L28" s="239"/>
      <c r="M28" s="240"/>
      <c r="N28" s="240"/>
      <c r="O28" s="171"/>
      <c r="P28" s="317"/>
      <c r="Q28" s="103"/>
    </row>
    <row r="29" spans="2:17" ht="16.5">
      <c r="B29" s="284"/>
      <c r="C29" s="6"/>
      <c r="D29" s="6"/>
      <c r="E29" s="6"/>
      <c r="F29" s="6"/>
      <c r="G29" s="6"/>
      <c r="H29" s="237"/>
      <c r="I29" s="207"/>
      <c r="J29" s="207"/>
      <c r="K29" s="208"/>
      <c r="L29" s="239"/>
      <c r="M29" s="240"/>
      <c r="N29" s="240"/>
      <c r="O29" s="171"/>
      <c r="P29" s="317"/>
      <c r="Q29" s="103"/>
    </row>
    <row r="30" spans="2:17" ht="16.5">
      <c r="B30" s="284"/>
      <c r="C30" s="8"/>
      <c r="D30" s="6"/>
      <c r="E30" s="6" t="s">
        <v>37</v>
      </c>
      <c r="F30" s="6"/>
      <c r="G30" s="6"/>
      <c r="H30" s="237">
        <f>L30-0</f>
        <v>-324</v>
      </c>
      <c r="I30" s="207"/>
      <c r="J30" s="242">
        <f>N30-0</f>
        <v>-478.92</v>
      </c>
      <c r="K30" s="208"/>
      <c r="L30" s="245">
        <v>-324</v>
      </c>
      <c r="M30" s="240"/>
      <c r="N30" s="244">
        <v>-478.92</v>
      </c>
      <c r="O30" s="171"/>
      <c r="P30" s="317"/>
      <c r="Q30" s="181"/>
    </row>
    <row r="31" spans="2:18" ht="16.5">
      <c r="B31" s="284"/>
      <c r="C31" s="8"/>
      <c r="D31" s="6"/>
      <c r="E31" s="6"/>
      <c r="F31" s="6"/>
      <c r="G31" s="6"/>
      <c r="H31" s="237"/>
      <c r="I31" s="207"/>
      <c r="J31" s="242"/>
      <c r="K31" s="208"/>
      <c r="L31" s="239"/>
      <c r="M31" s="240"/>
      <c r="N31" s="244"/>
      <c r="O31" s="171"/>
      <c r="P31" s="317"/>
      <c r="Q31" s="103"/>
      <c r="R31" s="9"/>
    </row>
    <row r="32" spans="2:18" ht="16.5">
      <c r="B32" s="322"/>
      <c r="C32" s="107"/>
      <c r="D32" s="51"/>
      <c r="E32" s="108" t="s">
        <v>34</v>
      </c>
      <c r="F32" s="51"/>
      <c r="G32" s="51"/>
      <c r="H32" s="237">
        <f>L32-0</f>
        <v>2060</v>
      </c>
      <c r="I32" s="207"/>
      <c r="J32" s="242">
        <f>N32-0</f>
        <v>905.06</v>
      </c>
      <c r="K32" s="418"/>
      <c r="L32" s="243">
        <v>2060</v>
      </c>
      <c r="M32" s="240" t="s">
        <v>17</v>
      </c>
      <c r="N32" s="244">
        <v>905.06</v>
      </c>
      <c r="O32" s="171"/>
      <c r="P32" s="317"/>
      <c r="Q32" s="180"/>
      <c r="R32" s="197"/>
    </row>
    <row r="33" spans="2:17" ht="17.25" thickBot="1">
      <c r="B33" s="323"/>
      <c r="C33" s="105"/>
      <c r="D33" s="48"/>
      <c r="E33" s="48"/>
      <c r="F33" s="48"/>
      <c r="G33" s="48"/>
      <c r="H33" s="246"/>
      <c r="I33" s="414"/>
      <c r="J33" s="414"/>
      <c r="K33" s="415"/>
      <c r="L33" s="416"/>
      <c r="M33" s="417"/>
      <c r="N33" s="417"/>
      <c r="O33" s="172"/>
      <c r="P33" s="324"/>
      <c r="Q33" s="103"/>
    </row>
    <row r="34" spans="2:17" ht="16.5">
      <c r="B34" s="284"/>
      <c r="C34" s="8"/>
      <c r="D34" s="6"/>
      <c r="E34" s="6"/>
      <c r="F34" s="6"/>
      <c r="G34" s="6"/>
      <c r="H34" s="247"/>
      <c r="I34" s="207"/>
      <c r="J34" s="242"/>
      <c r="K34" s="208"/>
      <c r="L34" s="248"/>
      <c r="M34" s="240"/>
      <c r="N34" s="244"/>
      <c r="O34" s="171"/>
      <c r="P34" s="317"/>
      <c r="Q34" s="103"/>
    </row>
    <row r="35" spans="2:17" ht="16.5">
      <c r="B35" s="284"/>
      <c r="C35" s="6"/>
      <c r="D35" s="6"/>
      <c r="E35" s="6" t="s">
        <v>38</v>
      </c>
      <c r="F35" s="6"/>
      <c r="G35" s="106"/>
      <c r="H35" s="237">
        <f>H27+H30+H32</f>
        <v>2660</v>
      </c>
      <c r="I35" s="207"/>
      <c r="J35" s="242">
        <f>J27+J30+J32</f>
        <v>5191.329999999998</v>
      </c>
      <c r="K35" s="208"/>
      <c r="L35" s="243">
        <f>L27+L30+L32-0.38</f>
        <v>2659.62</v>
      </c>
      <c r="M35" s="240"/>
      <c r="N35" s="244">
        <f>N27+N30+N32</f>
        <v>5191.329999999998</v>
      </c>
      <c r="O35" s="171"/>
      <c r="P35" s="317"/>
      <c r="Q35" s="419"/>
    </row>
    <row r="36" spans="2:16" ht="16.5">
      <c r="B36" s="284"/>
      <c r="C36" s="8"/>
      <c r="D36" s="6"/>
      <c r="E36" s="6"/>
      <c r="F36" s="6"/>
      <c r="G36" s="6"/>
      <c r="H36" s="247"/>
      <c r="I36" s="207"/>
      <c r="J36" s="242"/>
      <c r="K36" s="208"/>
      <c r="L36" s="248"/>
      <c r="M36" s="240"/>
      <c r="N36" s="244"/>
      <c r="O36" s="171"/>
      <c r="P36" s="317"/>
    </row>
    <row r="37" spans="2:16" ht="16.5">
      <c r="B37" s="284"/>
      <c r="C37" s="6"/>
      <c r="D37" s="6"/>
      <c r="E37" s="6" t="s">
        <v>9</v>
      </c>
      <c r="F37" s="6"/>
      <c r="G37" s="6"/>
      <c r="H37" s="237">
        <f>L37-0</f>
        <v>-1095</v>
      </c>
      <c r="I37" s="207"/>
      <c r="J37" s="242">
        <f>N37-0</f>
        <v>-839.97</v>
      </c>
      <c r="K37" s="208"/>
      <c r="L37" s="243">
        <v>-1095</v>
      </c>
      <c r="M37" s="240"/>
      <c r="N37" s="244">
        <v>-839.97</v>
      </c>
      <c r="O37" s="171"/>
      <c r="P37" s="317"/>
    </row>
    <row r="38" spans="2:16" ht="17.25" thickBot="1">
      <c r="B38" s="323"/>
      <c r="C38" s="105"/>
      <c r="D38" s="48"/>
      <c r="E38" s="48"/>
      <c r="F38" s="48"/>
      <c r="G38" s="48"/>
      <c r="H38" s="246"/>
      <c r="I38" s="414"/>
      <c r="J38" s="414"/>
      <c r="K38" s="415"/>
      <c r="L38" s="416"/>
      <c r="M38" s="417"/>
      <c r="N38" s="417"/>
      <c r="O38" s="172"/>
      <c r="P38" s="324"/>
    </row>
    <row r="39" spans="2:16" ht="16.5">
      <c r="B39" s="284"/>
      <c r="C39" s="6"/>
      <c r="D39" s="6"/>
      <c r="E39" s="49"/>
      <c r="F39" s="6"/>
      <c r="G39" s="6"/>
      <c r="H39" s="237"/>
      <c r="I39" s="420"/>
      <c r="J39" s="242"/>
      <c r="K39" s="208"/>
      <c r="L39" s="243"/>
      <c r="M39" s="240"/>
      <c r="N39" s="244"/>
      <c r="O39" s="171"/>
      <c r="P39" s="317"/>
    </row>
    <row r="40" spans="2:16" ht="16.5">
      <c r="B40" s="284"/>
      <c r="C40" s="8"/>
      <c r="D40" s="6"/>
      <c r="E40" s="6" t="s">
        <v>40</v>
      </c>
      <c r="F40" s="6"/>
      <c r="G40" s="6"/>
      <c r="H40" s="249">
        <f>H35+H37</f>
        <v>1565</v>
      </c>
      <c r="I40" s="207"/>
      <c r="J40" s="250">
        <f>J35+J37</f>
        <v>4351.359999999998</v>
      </c>
      <c r="K40" s="208"/>
      <c r="L40" s="421">
        <f>L35+L37</f>
        <v>1564.62</v>
      </c>
      <c r="M40" s="240"/>
      <c r="N40" s="251">
        <f>N35+N37</f>
        <v>4351.359999999998</v>
      </c>
      <c r="O40" s="171"/>
      <c r="P40" s="317"/>
    </row>
    <row r="41" spans="2:16" ht="16.5">
      <c r="B41" s="284"/>
      <c r="C41" s="6"/>
      <c r="D41" s="6"/>
      <c r="E41" s="6"/>
      <c r="F41" s="6"/>
      <c r="G41" s="6"/>
      <c r="H41" s="247"/>
      <c r="I41" s="207"/>
      <c r="J41" s="207"/>
      <c r="K41" s="208"/>
      <c r="L41" s="239"/>
      <c r="M41" s="240"/>
      <c r="N41" s="240"/>
      <c r="O41" s="171"/>
      <c r="P41" s="317"/>
    </row>
    <row r="42" spans="2:16" ht="16.5">
      <c r="B42" s="284"/>
      <c r="C42" s="6"/>
      <c r="D42" s="6"/>
      <c r="E42" s="6" t="s">
        <v>11</v>
      </c>
      <c r="F42" s="6"/>
      <c r="G42" s="6"/>
      <c r="H42" s="237">
        <f>L42-0</f>
        <v>-107</v>
      </c>
      <c r="I42" s="207"/>
      <c r="J42" s="242">
        <f>N42-0</f>
        <v>-189.15</v>
      </c>
      <c r="K42" s="208"/>
      <c r="L42" s="243">
        <v>-107</v>
      </c>
      <c r="M42" s="240"/>
      <c r="N42" s="244">
        <v>-189.15</v>
      </c>
      <c r="O42" s="171"/>
      <c r="P42" s="317"/>
    </row>
    <row r="43" spans="2:16" ht="17.25" thickBot="1">
      <c r="B43" s="323"/>
      <c r="C43" s="105"/>
      <c r="D43" s="48"/>
      <c r="E43" s="48"/>
      <c r="F43" s="48"/>
      <c r="G43" s="48"/>
      <c r="H43" s="246"/>
      <c r="I43" s="414"/>
      <c r="J43" s="414"/>
      <c r="K43" s="415"/>
      <c r="L43" s="416"/>
      <c r="M43" s="417"/>
      <c r="N43" s="417"/>
      <c r="O43" s="172"/>
      <c r="P43" s="324"/>
    </row>
    <row r="44" spans="2:16" ht="16.5">
      <c r="B44" s="284"/>
      <c r="C44" s="8"/>
      <c r="D44" s="6"/>
      <c r="E44" s="8"/>
      <c r="F44" s="6"/>
      <c r="G44" s="6"/>
      <c r="H44" s="247"/>
      <c r="I44" s="207"/>
      <c r="J44" s="242"/>
      <c r="K44" s="208"/>
      <c r="L44" s="239"/>
      <c r="M44" s="240"/>
      <c r="N44" s="244"/>
      <c r="O44" s="171"/>
      <c r="P44" s="317"/>
    </row>
    <row r="45" spans="2:16" ht="16.5">
      <c r="B45" s="284"/>
      <c r="C45" s="8"/>
      <c r="D45" s="6"/>
      <c r="E45" s="167" t="s">
        <v>92</v>
      </c>
      <c r="F45" s="80"/>
      <c r="G45" s="80"/>
      <c r="H45" s="237">
        <f>H40+H42</f>
        <v>1458</v>
      </c>
      <c r="I45" s="207"/>
      <c r="J45" s="242">
        <f>J40+J42</f>
        <v>4162.209999999998</v>
      </c>
      <c r="K45" s="208"/>
      <c r="L45" s="243">
        <f>L40+L42</f>
        <v>1457.62</v>
      </c>
      <c r="M45" s="240"/>
      <c r="N45" s="244">
        <f>N40+N42</f>
        <v>4162.209999999998</v>
      </c>
      <c r="O45" s="171"/>
      <c r="P45" s="317"/>
    </row>
    <row r="46" spans="2:16" ht="17.25" thickBot="1">
      <c r="B46" s="325"/>
      <c r="C46" s="154"/>
      <c r="D46" s="155"/>
      <c r="E46" s="154"/>
      <c r="F46" s="155"/>
      <c r="G46" s="155"/>
      <c r="H46" s="422"/>
      <c r="I46" s="252"/>
      <c r="J46" s="423"/>
      <c r="K46" s="253"/>
      <c r="L46" s="254"/>
      <c r="M46" s="255"/>
      <c r="N46" s="424"/>
      <c r="O46" s="173"/>
      <c r="P46" s="326"/>
    </row>
    <row r="47" spans="2:16" ht="17.25" thickTop="1">
      <c r="B47" s="284"/>
      <c r="C47" s="6"/>
      <c r="D47" s="6"/>
      <c r="E47" s="8"/>
      <c r="F47" s="6"/>
      <c r="G47" s="6"/>
      <c r="H47" s="425"/>
      <c r="I47" s="174"/>
      <c r="J47" s="175"/>
      <c r="K47" s="176"/>
      <c r="L47" s="426"/>
      <c r="M47" s="177"/>
      <c r="N47" s="178"/>
      <c r="O47" s="171"/>
      <c r="P47" s="317"/>
    </row>
    <row r="48" spans="2:16" ht="16.5">
      <c r="B48" s="284"/>
      <c r="C48" s="52"/>
      <c r="D48" s="6"/>
      <c r="E48" s="8" t="s">
        <v>78</v>
      </c>
      <c r="F48" s="6"/>
      <c r="G48" s="106"/>
      <c r="H48" s="221">
        <v>0.75</v>
      </c>
      <c r="I48" s="118"/>
      <c r="J48" s="118">
        <v>2.14</v>
      </c>
      <c r="K48" s="222"/>
      <c r="L48" s="128">
        <v>0.75</v>
      </c>
      <c r="M48" s="97"/>
      <c r="N48" s="99">
        <v>2.14</v>
      </c>
      <c r="O48" s="171"/>
      <c r="P48" s="317"/>
    </row>
    <row r="49" spans="2:16" ht="16.5">
      <c r="B49" s="284"/>
      <c r="C49" s="6"/>
      <c r="D49" s="6"/>
      <c r="E49" s="8"/>
      <c r="F49" s="6"/>
      <c r="G49" s="106"/>
      <c r="H49" s="221"/>
      <c r="I49" s="118"/>
      <c r="J49" s="118"/>
      <c r="K49" s="222"/>
      <c r="L49" s="128"/>
      <c r="M49" s="97"/>
      <c r="N49" s="100"/>
      <c r="O49" s="95"/>
      <c r="P49" s="317"/>
    </row>
    <row r="50" spans="2:16" ht="16.5">
      <c r="B50" s="284"/>
      <c r="C50" s="52"/>
      <c r="D50" s="6"/>
      <c r="E50" s="8" t="s">
        <v>79</v>
      </c>
      <c r="F50" s="6"/>
      <c r="G50" s="106"/>
      <c r="H50" s="221">
        <v>0.64</v>
      </c>
      <c r="I50" s="118"/>
      <c r="J50" s="118">
        <v>1.82</v>
      </c>
      <c r="K50" s="222"/>
      <c r="L50" s="128">
        <v>0.64</v>
      </c>
      <c r="M50" s="97"/>
      <c r="N50" s="99">
        <v>1.82</v>
      </c>
      <c r="O50" s="95"/>
      <c r="P50" s="317"/>
    </row>
    <row r="51" spans="2:17" ht="17.25" thickBot="1">
      <c r="B51" s="323"/>
      <c r="C51" s="327"/>
      <c r="D51" s="48"/>
      <c r="E51" s="105"/>
      <c r="F51" s="48"/>
      <c r="G51" s="48"/>
      <c r="H51" s="427"/>
      <c r="I51" s="328"/>
      <c r="J51" s="329"/>
      <c r="K51" s="330"/>
      <c r="L51" s="428"/>
      <c r="M51" s="331"/>
      <c r="N51" s="332"/>
      <c r="O51" s="333"/>
      <c r="P51" s="324"/>
      <c r="Q51" s="121"/>
    </row>
    <row r="52" spans="2:16" ht="16.5">
      <c r="B52" s="57"/>
      <c r="C52" s="115"/>
      <c r="D52" s="51"/>
      <c r="E52" s="108"/>
      <c r="F52" s="51"/>
      <c r="G52" s="51"/>
      <c r="H52" s="206"/>
      <c r="I52" s="116"/>
      <c r="J52" s="117"/>
      <c r="K52" s="116"/>
      <c r="L52" s="120"/>
      <c r="M52" s="116"/>
      <c r="N52" s="118"/>
      <c r="O52" s="51"/>
      <c r="P52" s="121"/>
    </row>
    <row r="53" spans="2:16" ht="16.5">
      <c r="B53" s="57"/>
      <c r="C53" s="51"/>
      <c r="D53" s="51"/>
      <c r="E53" s="108"/>
      <c r="F53" s="51"/>
      <c r="G53" s="51"/>
      <c r="H53" s="214"/>
      <c r="I53" s="116"/>
      <c r="J53" s="119"/>
      <c r="K53" s="116"/>
      <c r="L53" s="214"/>
      <c r="M53" s="116"/>
      <c r="N53" s="120"/>
      <c r="O53" s="51"/>
      <c r="P53" s="121"/>
    </row>
    <row r="54" spans="2:16" ht="16.5">
      <c r="B54" s="57"/>
      <c r="C54" s="51"/>
      <c r="D54" s="51"/>
      <c r="E54" s="51" t="s">
        <v>42</v>
      </c>
      <c r="F54" s="51"/>
      <c r="G54" s="51"/>
      <c r="H54" s="120"/>
      <c r="I54" s="116"/>
      <c r="J54" s="119"/>
      <c r="K54" s="116"/>
      <c r="L54" s="120"/>
      <c r="M54" s="116"/>
      <c r="N54" s="120"/>
      <c r="O54" s="51"/>
      <c r="P54" s="121"/>
    </row>
    <row r="55" spans="2:16" ht="16.5">
      <c r="B55" s="57"/>
      <c r="C55" s="51"/>
      <c r="D55" s="51"/>
      <c r="E55" s="6" t="s">
        <v>113</v>
      </c>
      <c r="F55" s="51"/>
      <c r="G55" s="51"/>
      <c r="H55" s="120"/>
      <c r="I55" s="116"/>
      <c r="J55" s="119"/>
      <c r="K55" s="116"/>
      <c r="L55" s="120"/>
      <c r="M55" s="116"/>
      <c r="N55" s="120"/>
      <c r="O55" s="51"/>
      <c r="P55" s="121"/>
    </row>
    <row r="56" spans="2:16" ht="16.5">
      <c r="B56" s="57"/>
      <c r="C56" s="51"/>
      <c r="D56" s="51"/>
      <c r="E56" s="108"/>
      <c r="F56" s="51"/>
      <c r="G56" s="51"/>
      <c r="H56" s="120"/>
      <c r="I56" s="116"/>
      <c r="J56" s="119"/>
      <c r="K56" s="116"/>
      <c r="L56" s="120"/>
      <c r="M56" s="116"/>
      <c r="N56" s="120"/>
      <c r="O56" s="51"/>
      <c r="P56" s="121"/>
    </row>
    <row r="57" ht="15">
      <c r="J57" s="111"/>
    </row>
    <row r="58" ht="15">
      <c r="J58" s="111"/>
    </row>
    <row r="59" ht="15">
      <c r="J59" s="111"/>
    </row>
    <row r="60" ht="15">
      <c r="J60" s="111"/>
    </row>
    <row r="61" ht="15">
      <c r="J61" s="111"/>
    </row>
    <row r="62" ht="15">
      <c r="J62" s="111"/>
    </row>
    <row r="63" ht="15">
      <c r="J63" s="111"/>
    </row>
    <row r="64" ht="15">
      <c r="J64" s="111"/>
    </row>
  </sheetData>
  <mergeCells count="3">
    <mergeCell ref="B6:P6"/>
    <mergeCell ref="B3:P3"/>
    <mergeCell ref="B2:P2"/>
  </mergeCells>
  <printOptions horizontalCentered="1"/>
  <pageMargins left="0.25" right="0.25" top="0.55" bottom="0.75" header="0.32" footer="0.44"/>
  <pageSetup fitToHeight="1" fitToWidth="1" horizontalDpi="600" verticalDpi="600" orientation="portrait" paperSize="9" scale="74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B1">
      <selection activeCell="H28" sqref="H28"/>
    </sheetView>
  </sheetViews>
  <sheetFormatPr defaultColWidth="8.88671875" defaultRowHeight="15.75"/>
  <cols>
    <col min="1" max="1" width="2.88671875" style="0" customWidth="1"/>
    <col min="2" max="2" width="3.99609375" style="0" customWidth="1"/>
    <col min="3" max="3" width="2.77734375" style="0" hidden="1" customWidth="1"/>
    <col min="4" max="4" width="2.3359375" style="0" hidden="1" customWidth="1"/>
    <col min="5" max="5" width="24.21484375" style="0" customWidth="1"/>
    <col min="6" max="6" width="3.88671875" style="0" customWidth="1"/>
    <col min="7" max="7" width="3.4453125" style="0" customWidth="1"/>
    <col min="8" max="8" width="13.21484375" style="0" customWidth="1"/>
    <col min="9" max="9" width="6.99609375" style="0" customWidth="1"/>
    <col min="10" max="10" width="11.10546875" style="0" customWidth="1"/>
    <col min="11" max="11" width="3.21484375" style="0" customWidth="1"/>
    <col min="12" max="12" width="12.5546875" style="0" customWidth="1"/>
    <col min="13" max="13" width="4.88671875" style="0" customWidth="1"/>
    <col min="14" max="14" width="10.77734375" style="0" customWidth="1"/>
    <col min="15" max="15" width="2.5546875" style="0" customWidth="1"/>
    <col min="16" max="16" width="2.6640625" style="0" customWidth="1"/>
    <col min="17" max="17" width="2.21484375" style="0" customWidth="1"/>
  </cols>
  <sheetData>
    <row r="2" spans="2:16" ht="20.25">
      <c r="B2" s="540" t="s">
        <v>53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2:16" ht="15">
      <c r="B3" s="536" t="s">
        <v>83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1:16" ht="21" thickBot="1">
      <c r="A4" s="3"/>
      <c r="B4" s="3"/>
      <c r="C4" s="3"/>
      <c r="D4" s="3"/>
      <c r="E4" s="3"/>
      <c r="F4" s="3"/>
      <c r="G4" s="3"/>
      <c r="H4" s="5"/>
      <c r="I4" s="3"/>
      <c r="J4" s="3"/>
      <c r="K4" s="3"/>
      <c r="L4" s="3"/>
      <c r="M4" s="3"/>
      <c r="N4" s="3"/>
      <c r="O4" s="3"/>
      <c r="P4" s="3"/>
    </row>
    <row r="5" spans="2:16" ht="15.75" thickTop="1">
      <c r="B5" s="15"/>
      <c r="C5" s="15"/>
      <c r="D5" s="15"/>
      <c r="E5" s="15"/>
      <c r="F5" s="15"/>
      <c r="G5" s="15"/>
      <c r="H5" s="16"/>
      <c r="I5" s="15"/>
      <c r="J5" s="17"/>
      <c r="K5" s="18"/>
      <c r="L5" s="15"/>
      <c r="M5" s="15"/>
      <c r="N5" s="15"/>
      <c r="O5" s="15"/>
      <c r="P5" s="16"/>
    </row>
    <row r="6" spans="2:16" ht="18.75" customHeight="1">
      <c r="B6" s="539" t="s">
        <v>114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</row>
    <row r="7" spans="2:16" ht="18" thickBot="1">
      <c r="B7" s="20"/>
      <c r="C7" s="20"/>
      <c r="D7" s="20"/>
      <c r="E7" s="21"/>
      <c r="F7" s="22"/>
      <c r="G7" s="20"/>
      <c r="H7" s="21"/>
      <c r="I7" s="20"/>
      <c r="J7" s="20"/>
      <c r="K7" s="20"/>
      <c r="L7" s="20"/>
      <c r="M7" s="20"/>
      <c r="N7" s="20"/>
      <c r="O7" s="20"/>
      <c r="P7" s="23"/>
    </row>
    <row r="8" spans="2:16" ht="15.75" thickTop="1">
      <c r="B8" s="7"/>
      <c r="C8" s="24" t="s">
        <v>5</v>
      </c>
      <c r="D8" s="11"/>
      <c r="E8" s="9"/>
      <c r="F8" s="10"/>
      <c r="G8" s="10"/>
      <c r="H8" s="9"/>
      <c r="I8" s="10"/>
      <c r="J8" s="10"/>
      <c r="K8" s="10"/>
      <c r="L8" s="10"/>
      <c r="M8" s="10"/>
      <c r="N8" s="10"/>
      <c r="O8" s="10"/>
      <c r="P8" s="25"/>
    </row>
    <row r="9" spans="2:16" ht="15">
      <c r="B9" s="429"/>
      <c r="C9" s="26"/>
      <c r="D9" s="27"/>
      <c r="E9" s="28"/>
      <c r="F9" s="29"/>
      <c r="G9" s="29"/>
      <c r="H9" s="30"/>
      <c r="I9" s="29"/>
      <c r="J9" s="29"/>
      <c r="K9" s="31"/>
      <c r="L9" s="84"/>
      <c r="M9" s="84"/>
      <c r="N9" s="84"/>
      <c r="O9" s="84"/>
      <c r="P9" s="430"/>
    </row>
    <row r="10" spans="2:16" ht="15">
      <c r="B10" s="431"/>
      <c r="C10" s="7"/>
      <c r="D10" s="7"/>
      <c r="E10" s="7"/>
      <c r="F10" s="7"/>
      <c r="G10" s="7"/>
      <c r="H10" s="32" t="s">
        <v>109</v>
      </c>
      <c r="I10" s="33"/>
      <c r="J10" s="34"/>
      <c r="K10" s="35"/>
      <c r="L10" s="85" t="s">
        <v>110</v>
      </c>
      <c r="M10" s="86"/>
      <c r="N10" s="86"/>
      <c r="O10" s="86"/>
      <c r="P10" s="432"/>
    </row>
    <row r="11" spans="2:16" ht="15">
      <c r="B11" s="431"/>
      <c r="C11" s="7"/>
      <c r="D11" s="7"/>
      <c r="E11" s="7"/>
      <c r="F11" s="7"/>
      <c r="G11" s="7"/>
      <c r="H11" s="32"/>
      <c r="I11" s="33"/>
      <c r="J11" s="34"/>
      <c r="K11" s="35"/>
      <c r="L11" s="85"/>
      <c r="M11" s="86"/>
      <c r="N11" s="86"/>
      <c r="O11" s="86"/>
      <c r="P11" s="432"/>
    </row>
    <row r="12" spans="2:16" ht="15">
      <c r="B12" s="431"/>
      <c r="C12" s="7"/>
      <c r="D12" s="7"/>
      <c r="E12" s="7"/>
      <c r="F12" s="7"/>
      <c r="G12" s="7"/>
      <c r="H12" s="36" t="s">
        <v>12</v>
      </c>
      <c r="I12" s="37"/>
      <c r="J12" s="38" t="s">
        <v>1</v>
      </c>
      <c r="K12" s="39"/>
      <c r="L12" s="195" t="s">
        <v>12</v>
      </c>
      <c r="M12" s="87"/>
      <c r="N12" s="88" t="s">
        <v>80</v>
      </c>
      <c r="O12" s="89"/>
      <c r="P12" s="433"/>
    </row>
    <row r="13" spans="2:16" ht="15">
      <c r="B13" s="431"/>
      <c r="C13" s="7"/>
      <c r="D13" s="7"/>
      <c r="E13" s="7"/>
      <c r="F13" s="7"/>
      <c r="G13" s="7"/>
      <c r="H13" s="40" t="s">
        <v>13</v>
      </c>
      <c r="I13" s="41"/>
      <c r="J13" s="42" t="s">
        <v>3</v>
      </c>
      <c r="K13" s="43"/>
      <c r="L13" s="196" t="s">
        <v>2</v>
      </c>
      <c r="M13" s="70"/>
      <c r="N13" s="91" t="s">
        <v>2</v>
      </c>
      <c r="O13" s="70"/>
      <c r="P13" s="434"/>
    </row>
    <row r="14" spans="2:16" ht="15">
      <c r="B14" s="431"/>
      <c r="C14" s="7"/>
      <c r="D14" s="7"/>
      <c r="E14" s="7"/>
      <c r="F14" s="7"/>
      <c r="G14" s="7"/>
      <c r="H14" s="40" t="s">
        <v>115</v>
      </c>
      <c r="I14" s="41"/>
      <c r="J14" s="42" t="s">
        <v>13</v>
      </c>
      <c r="K14" s="43"/>
      <c r="L14" s="196" t="s">
        <v>14</v>
      </c>
      <c r="M14" s="70"/>
      <c r="N14" s="91" t="s">
        <v>14</v>
      </c>
      <c r="O14" s="70"/>
      <c r="P14" s="434"/>
    </row>
    <row r="15" spans="2:16" ht="15">
      <c r="B15" s="431"/>
      <c r="C15" s="7"/>
      <c r="D15" s="7"/>
      <c r="E15" s="7"/>
      <c r="F15" s="7"/>
      <c r="G15" s="7"/>
      <c r="H15" s="40"/>
      <c r="I15" s="41"/>
      <c r="J15" s="42"/>
      <c r="K15" s="43"/>
      <c r="L15" s="90"/>
      <c r="M15" s="70"/>
      <c r="N15" s="91"/>
      <c r="O15" s="70"/>
      <c r="P15" s="434"/>
    </row>
    <row r="16" spans="2:16" ht="15">
      <c r="B16" s="431"/>
      <c r="C16" s="7"/>
      <c r="D16" s="7"/>
      <c r="E16" s="7"/>
      <c r="F16" s="7"/>
      <c r="G16" s="7"/>
      <c r="H16" s="81" t="s">
        <v>111</v>
      </c>
      <c r="I16" s="67"/>
      <c r="J16" s="68" t="s">
        <v>112</v>
      </c>
      <c r="K16" s="69"/>
      <c r="L16" s="82" t="s">
        <v>111</v>
      </c>
      <c r="M16" s="70"/>
      <c r="N16" s="71" t="s">
        <v>112</v>
      </c>
      <c r="O16" s="70"/>
      <c r="P16" s="432"/>
    </row>
    <row r="17" spans="2:16" ht="15">
      <c r="B17" s="431"/>
      <c r="C17" s="7"/>
      <c r="D17" s="7"/>
      <c r="E17" s="7"/>
      <c r="F17" s="7"/>
      <c r="G17" s="7"/>
      <c r="H17" s="40" t="s">
        <v>15</v>
      </c>
      <c r="I17" s="41"/>
      <c r="J17" s="42" t="s">
        <v>15</v>
      </c>
      <c r="K17" s="43"/>
      <c r="L17" s="90" t="s">
        <v>15</v>
      </c>
      <c r="M17" s="70"/>
      <c r="N17" s="91" t="s">
        <v>15</v>
      </c>
      <c r="O17" s="70"/>
      <c r="P17" s="432"/>
    </row>
    <row r="18" spans="2:16" ht="15">
      <c r="B18" s="431"/>
      <c r="C18" s="7"/>
      <c r="D18" s="7"/>
      <c r="E18" s="7"/>
      <c r="F18" s="7"/>
      <c r="G18" s="7"/>
      <c r="H18" s="44"/>
      <c r="I18" s="7"/>
      <c r="J18" s="4"/>
      <c r="K18" s="45"/>
      <c r="L18" s="92"/>
      <c r="M18" s="93"/>
      <c r="N18" s="91"/>
      <c r="O18" s="93"/>
      <c r="P18" s="435"/>
    </row>
    <row r="19" spans="2:16" ht="16.5">
      <c r="B19" s="436">
        <v>1</v>
      </c>
      <c r="C19" s="104"/>
      <c r="D19" s="46"/>
      <c r="E19" s="437" t="s">
        <v>16</v>
      </c>
      <c r="F19" s="46"/>
      <c r="G19" s="46"/>
      <c r="H19" s="438">
        <v>16895</v>
      </c>
      <c r="I19" s="209" t="s">
        <v>5</v>
      </c>
      <c r="J19" s="439">
        <v>21555</v>
      </c>
      <c r="K19" s="235"/>
      <c r="L19" s="440">
        <v>16895</v>
      </c>
      <c r="M19" s="236"/>
      <c r="N19" s="441">
        <v>21555</v>
      </c>
      <c r="O19" s="94"/>
      <c r="P19" s="442"/>
    </row>
    <row r="20" spans="2:16" ht="16.5">
      <c r="B20" s="431"/>
      <c r="C20" s="6"/>
      <c r="D20" s="6"/>
      <c r="E20" s="6"/>
      <c r="F20" s="6"/>
      <c r="G20" s="6"/>
      <c r="H20" s="256"/>
      <c r="I20" s="210"/>
      <c r="J20" s="238"/>
      <c r="K20" s="208"/>
      <c r="L20" s="239" t="s">
        <v>6</v>
      </c>
      <c r="M20" s="240"/>
      <c r="N20" s="241"/>
      <c r="O20" s="95"/>
      <c r="P20" s="435"/>
    </row>
    <row r="21" spans="2:16" ht="16.5">
      <c r="B21" s="431"/>
      <c r="C21" s="8"/>
      <c r="D21" s="6"/>
      <c r="E21" s="6"/>
      <c r="F21" s="6"/>
      <c r="G21" s="6"/>
      <c r="H21" s="257"/>
      <c r="I21" s="210"/>
      <c r="J21" s="258"/>
      <c r="K21" s="208"/>
      <c r="L21" s="248"/>
      <c r="M21" s="240"/>
      <c r="N21" s="244"/>
      <c r="O21" s="95"/>
      <c r="P21" s="435"/>
    </row>
    <row r="22" spans="2:16" ht="16.5">
      <c r="B22" s="443">
        <v>2</v>
      </c>
      <c r="C22" s="6"/>
      <c r="D22" s="6"/>
      <c r="E22" s="6" t="s">
        <v>38</v>
      </c>
      <c r="F22" s="6"/>
      <c r="G22" s="106"/>
      <c r="H22" s="256">
        <v>2660</v>
      </c>
      <c r="I22" s="210"/>
      <c r="J22" s="258">
        <v>5191</v>
      </c>
      <c r="K22" s="208"/>
      <c r="L22" s="243">
        <v>2660</v>
      </c>
      <c r="M22" s="240"/>
      <c r="N22" s="244">
        <v>5191</v>
      </c>
      <c r="O22" s="95"/>
      <c r="P22" s="435"/>
    </row>
    <row r="23" spans="2:16" ht="16.5">
      <c r="B23" s="443"/>
      <c r="C23" s="8"/>
      <c r="D23" s="6"/>
      <c r="E23" s="6"/>
      <c r="F23" s="6"/>
      <c r="G23" s="6"/>
      <c r="H23" s="257"/>
      <c r="I23" s="210"/>
      <c r="J23" s="258"/>
      <c r="K23" s="208"/>
      <c r="L23" s="245"/>
      <c r="M23" s="240"/>
      <c r="N23" s="244"/>
      <c r="O23" s="95"/>
      <c r="P23" s="435"/>
    </row>
    <row r="24" spans="2:16" ht="16.5">
      <c r="B24" s="443"/>
      <c r="C24" s="6"/>
      <c r="D24" s="6"/>
      <c r="E24" s="49"/>
      <c r="F24" s="6"/>
      <c r="G24" s="6"/>
      <c r="H24" s="256"/>
      <c r="I24" s="259"/>
      <c r="J24" s="258"/>
      <c r="K24" s="208"/>
      <c r="L24" s="243"/>
      <c r="M24" s="240"/>
      <c r="N24" s="244"/>
      <c r="O24" s="95"/>
      <c r="P24" s="435"/>
    </row>
    <row r="25" spans="2:16" ht="16.5">
      <c r="B25" s="443">
        <v>3</v>
      </c>
      <c r="C25" s="8"/>
      <c r="D25" s="6"/>
      <c r="E25" s="6" t="s">
        <v>60</v>
      </c>
      <c r="F25" s="6"/>
      <c r="G25" s="6"/>
      <c r="H25" s="260">
        <v>1458</v>
      </c>
      <c r="I25" s="261"/>
      <c r="J25" s="262">
        <v>4162</v>
      </c>
      <c r="K25" s="208"/>
      <c r="L25" s="263">
        <v>1458</v>
      </c>
      <c r="M25" s="264"/>
      <c r="N25" s="265">
        <v>4162</v>
      </c>
      <c r="O25" s="95"/>
      <c r="P25" s="435"/>
    </row>
    <row r="26" spans="2:16" ht="16.5">
      <c r="B26" s="431"/>
      <c r="C26" s="6"/>
      <c r="D26" s="6"/>
      <c r="E26" s="6" t="s">
        <v>11</v>
      </c>
      <c r="F26" s="6"/>
      <c r="G26" s="6"/>
      <c r="H26" s="257"/>
      <c r="I26" s="210"/>
      <c r="J26" s="210"/>
      <c r="K26" s="208"/>
      <c r="L26" s="243"/>
      <c r="M26" s="240"/>
      <c r="N26" s="240"/>
      <c r="O26" s="95"/>
      <c r="P26" s="435"/>
    </row>
    <row r="27" spans="2:16" ht="16.5">
      <c r="B27" s="431"/>
      <c r="C27" s="8"/>
      <c r="D27" s="6"/>
      <c r="E27" s="8"/>
      <c r="F27" s="6"/>
      <c r="G27" s="6"/>
      <c r="H27" s="257"/>
      <c r="I27" s="210"/>
      <c r="J27" s="258"/>
      <c r="K27" s="208"/>
      <c r="L27" s="243"/>
      <c r="M27" s="240"/>
      <c r="N27" s="244"/>
      <c r="O27" s="95"/>
      <c r="P27" s="435"/>
    </row>
    <row r="28" spans="2:16" ht="16.5">
      <c r="B28" s="443">
        <v>4</v>
      </c>
      <c r="C28" s="8"/>
      <c r="D28" s="6"/>
      <c r="E28" s="8" t="s">
        <v>39</v>
      </c>
      <c r="F28" s="6"/>
      <c r="G28" s="6"/>
      <c r="H28" s="256">
        <v>1458</v>
      </c>
      <c r="I28" s="210"/>
      <c r="J28" s="258">
        <v>4162</v>
      </c>
      <c r="K28" s="208"/>
      <c r="L28" s="243">
        <v>1458</v>
      </c>
      <c r="M28" s="240"/>
      <c r="N28" s="244">
        <v>4162</v>
      </c>
      <c r="O28" s="95"/>
      <c r="P28" s="435"/>
    </row>
    <row r="29" spans="2:16" ht="17.25" thickBot="1">
      <c r="B29" s="431"/>
      <c r="C29" s="8"/>
      <c r="D29" s="6"/>
      <c r="E29" s="8"/>
      <c r="F29" s="6"/>
      <c r="G29" s="6"/>
      <c r="H29" s="224"/>
      <c r="I29" s="223"/>
      <c r="J29" s="225"/>
      <c r="K29" s="217"/>
      <c r="L29" s="218"/>
      <c r="M29" s="219"/>
      <c r="N29" s="220"/>
      <c r="O29" s="95"/>
      <c r="P29" s="435"/>
    </row>
    <row r="30" spans="2:16" ht="17.25" thickTop="1">
      <c r="B30" s="431"/>
      <c r="C30" s="6"/>
      <c r="D30" s="6"/>
      <c r="E30" s="8"/>
      <c r="F30" s="6"/>
      <c r="G30" s="6"/>
      <c r="H30" s="226"/>
      <c r="I30" s="227"/>
      <c r="J30" s="228"/>
      <c r="K30" s="229"/>
      <c r="L30" s="230"/>
      <c r="M30" s="231"/>
      <c r="N30" s="232"/>
      <c r="O30" s="157"/>
      <c r="P30" s="444"/>
    </row>
    <row r="31" spans="2:16" ht="16.5">
      <c r="B31" s="443">
        <v>5</v>
      </c>
      <c r="C31" s="52"/>
      <c r="D31" s="6"/>
      <c r="E31" s="8" t="s">
        <v>54</v>
      </c>
      <c r="F31" s="6"/>
      <c r="G31" s="6"/>
      <c r="H31" s="266">
        <v>0.75</v>
      </c>
      <c r="I31" s="267"/>
      <c r="J31" s="268">
        <v>2.14</v>
      </c>
      <c r="K31" s="269"/>
      <c r="L31" s="270">
        <v>0.75</v>
      </c>
      <c r="M31" s="271"/>
      <c r="N31" s="272">
        <v>2.14</v>
      </c>
      <c r="O31" s="95"/>
      <c r="P31" s="435"/>
    </row>
    <row r="32" spans="2:16" ht="17.25" thickBot="1">
      <c r="B32" s="431"/>
      <c r="C32" s="6"/>
      <c r="D32" s="6"/>
      <c r="E32" s="8" t="s">
        <v>55</v>
      </c>
      <c r="F32" s="6"/>
      <c r="G32" s="6"/>
      <c r="H32" s="158"/>
      <c r="I32" s="159"/>
      <c r="J32" s="160"/>
      <c r="K32" s="161"/>
      <c r="L32" s="162"/>
      <c r="M32" s="163"/>
      <c r="N32" s="164"/>
      <c r="O32" s="156"/>
      <c r="P32" s="445"/>
    </row>
    <row r="33" spans="2:16" ht="17.25" thickTop="1">
      <c r="B33" s="431"/>
      <c r="C33" s="6"/>
      <c r="D33" s="6"/>
      <c r="E33" s="8"/>
      <c r="F33" s="6"/>
      <c r="G33" s="6"/>
      <c r="H33" s="125"/>
      <c r="I33" s="72"/>
      <c r="J33" s="113"/>
      <c r="K33" s="73"/>
      <c r="L33" s="98"/>
      <c r="M33" s="97"/>
      <c r="N33" s="100"/>
      <c r="O33" s="95"/>
      <c r="P33" s="435"/>
    </row>
    <row r="34" spans="2:16" ht="16.5">
      <c r="B34" s="443">
        <v>6</v>
      </c>
      <c r="C34" s="52"/>
      <c r="D34" s="6"/>
      <c r="E34" s="8" t="s">
        <v>56</v>
      </c>
      <c r="F34" s="6"/>
      <c r="G34" s="6"/>
      <c r="H34" s="125" t="s">
        <v>8</v>
      </c>
      <c r="I34" s="72"/>
      <c r="J34" s="112" t="s">
        <v>8</v>
      </c>
      <c r="K34" s="73"/>
      <c r="L34" s="128" t="s">
        <v>8</v>
      </c>
      <c r="M34" s="97"/>
      <c r="N34" s="99" t="s">
        <v>8</v>
      </c>
      <c r="O34" s="95"/>
      <c r="P34" s="435"/>
    </row>
    <row r="35" spans="2:16" ht="16.5">
      <c r="B35" s="443"/>
      <c r="C35" s="52"/>
      <c r="D35" s="6"/>
      <c r="E35" s="8"/>
      <c r="F35" s="6"/>
      <c r="G35" s="6"/>
      <c r="H35" s="125"/>
      <c r="I35" s="72"/>
      <c r="J35" s="112"/>
      <c r="K35" s="73"/>
      <c r="L35" s="128"/>
      <c r="M35" s="97"/>
      <c r="N35" s="99"/>
      <c r="O35" s="95"/>
      <c r="P35" s="435"/>
    </row>
    <row r="36" spans="2:16" ht="17.25" thickBot="1">
      <c r="B36" s="443"/>
      <c r="C36" s="52"/>
      <c r="D36" s="6"/>
      <c r="E36" s="8"/>
      <c r="F36" s="6"/>
      <c r="G36" s="6"/>
      <c r="H36" s="129" t="s">
        <v>57</v>
      </c>
      <c r="I36" s="130"/>
      <c r="J36" s="131"/>
      <c r="K36" s="132"/>
      <c r="L36" s="133" t="s">
        <v>81</v>
      </c>
      <c r="M36" s="134"/>
      <c r="N36" s="135"/>
      <c r="O36" s="136"/>
      <c r="P36" s="446"/>
    </row>
    <row r="37" spans="2:16" ht="16.5">
      <c r="B37" s="443"/>
      <c r="C37" s="52"/>
      <c r="D37" s="6"/>
      <c r="E37" s="8"/>
      <c r="F37" s="6"/>
      <c r="G37" s="6"/>
      <c r="H37" s="137"/>
      <c r="I37" s="138"/>
      <c r="J37" s="139"/>
      <c r="K37" s="73"/>
      <c r="L37" s="142"/>
      <c r="M37" s="143"/>
      <c r="N37" s="144"/>
      <c r="O37" s="95"/>
      <c r="P37" s="435"/>
    </row>
    <row r="38" spans="2:16" ht="16.5">
      <c r="B38" s="443">
        <v>7</v>
      </c>
      <c r="C38" s="52"/>
      <c r="D38" s="6"/>
      <c r="E38" s="8" t="s">
        <v>89</v>
      </c>
      <c r="F38" s="6"/>
      <c r="G38" s="6"/>
      <c r="H38" s="140"/>
      <c r="I38" s="118">
        <f>'[1]KLSE~BS'!I58</f>
        <v>0.6359873225145588</v>
      </c>
      <c r="J38" s="112"/>
      <c r="K38" s="73"/>
      <c r="L38" s="145"/>
      <c r="M38" s="99">
        <v>0.59</v>
      </c>
      <c r="N38" s="99"/>
      <c r="O38" s="95"/>
      <c r="P38" s="435"/>
    </row>
    <row r="39" spans="2:16" ht="16.5">
      <c r="B39" s="443"/>
      <c r="C39" s="52"/>
      <c r="D39" s="6"/>
      <c r="E39" s="8" t="s">
        <v>88</v>
      </c>
      <c r="F39" s="6"/>
      <c r="G39" s="6"/>
      <c r="H39" s="140"/>
      <c r="I39" s="72"/>
      <c r="J39" s="112"/>
      <c r="K39" s="73"/>
      <c r="L39" s="145"/>
      <c r="M39" s="97"/>
      <c r="N39" s="99"/>
      <c r="O39" s="95"/>
      <c r="P39" s="435"/>
    </row>
    <row r="40" spans="2:16" ht="16.5">
      <c r="B40" s="447"/>
      <c r="C40" s="122"/>
      <c r="D40" s="50"/>
      <c r="E40" s="53"/>
      <c r="F40" s="50"/>
      <c r="G40" s="50"/>
      <c r="H40" s="141"/>
      <c r="I40" s="74"/>
      <c r="J40" s="123"/>
      <c r="K40" s="75"/>
      <c r="L40" s="146"/>
      <c r="M40" s="101"/>
      <c r="N40" s="124"/>
      <c r="O40" s="96"/>
      <c r="P40" s="448"/>
    </row>
    <row r="41" spans="2:16" ht="17.25" thickBot="1">
      <c r="B41" s="449"/>
      <c r="C41" s="184"/>
      <c r="D41" s="185"/>
      <c r="E41" s="186"/>
      <c r="F41" s="185"/>
      <c r="G41" s="185"/>
      <c r="H41" s="187"/>
      <c r="I41" s="188"/>
      <c r="J41" s="189"/>
      <c r="K41" s="188"/>
      <c r="L41" s="187"/>
      <c r="M41" s="188"/>
      <c r="N41" s="190"/>
      <c r="O41" s="185"/>
      <c r="P41" s="450"/>
    </row>
    <row r="42" spans="2:16" ht="21" thickTop="1"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3"/>
      <c r="P42" s="3"/>
    </row>
    <row r="43" spans="1:16" ht="20.25" hidden="1">
      <c r="A43" s="9"/>
      <c r="B43" s="11"/>
      <c r="C43" s="11"/>
      <c r="D43" s="11"/>
      <c r="E43" s="365"/>
      <c r="F43" s="11"/>
      <c r="G43" s="11"/>
      <c r="H43" s="191"/>
      <c r="I43" s="403"/>
      <c r="J43" s="11"/>
      <c r="K43" s="11"/>
      <c r="L43" s="11"/>
      <c r="M43" s="11"/>
      <c r="N43" s="11"/>
      <c r="O43" s="11"/>
      <c r="P43" s="11"/>
    </row>
    <row r="44" spans="1:16" ht="16.5" hidden="1">
      <c r="A44" s="9"/>
      <c r="B44" s="7"/>
      <c r="C44" s="7"/>
      <c r="D44" s="7"/>
      <c r="E44" s="363"/>
      <c r="F44" s="7"/>
      <c r="G44" s="7"/>
      <c r="H44" s="11"/>
      <c r="I44" s="7"/>
      <c r="J44" s="12"/>
      <c r="K44" s="14"/>
      <c r="L44" s="7"/>
      <c r="M44" s="7"/>
      <c r="N44" s="7"/>
      <c r="O44" s="7"/>
      <c r="P44" s="11"/>
    </row>
    <row r="45" spans="2:16" ht="15" hidden="1">
      <c r="B45" s="7"/>
      <c r="C45" s="7"/>
      <c r="D45" s="7"/>
      <c r="E45" s="7"/>
      <c r="F45" s="7"/>
      <c r="G45" s="7"/>
      <c r="H45" s="11"/>
      <c r="I45" s="7"/>
      <c r="J45" s="12"/>
      <c r="K45" s="14"/>
      <c r="L45" s="7"/>
      <c r="M45" s="7"/>
      <c r="N45" s="7"/>
      <c r="O45" s="7"/>
      <c r="P45" s="11"/>
    </row>
    <row r="46" spans="2:16" ht="15.75" thickBot="1">
      <c r="B46" s="20"/>
      <c r="C46" s="20"/>
      <c r="D46" s="20"/>
      <c r="E46" s="20"/>
      <c r="F46" s="20"/>
      <c r="G46" s="20"/>
      <c r="H46" s="23"/>
      <c r="I46" s="20"/>
      <c r="J46" s="192"/>
      <c r="K46" s="193"/>
      <c r="L46" s="20"/>
      <c r="M46" s="20"/>
      <c r="N46" s="20"/>
      <c r="O46" s="20"/>
      <c r="P46" s="23"/>
    </row>
    <row r="47" spans="2:16" ht="15.75" thickTop="1">
      <c r="B47" s="7"/>
      <c r="C47" s="7"/>
      <c r="D47" s="7"/>
      <c r="E47" s="7"/>
      <c r="F47" s="7"/>
      <c r="G47" s="7"/>
      <c r="H47" s="11"/>
      <c r="I47" s="7"/>
      <c r="J47" s="12"/>
      <c r="K47" s="14"/>
      <c r="L47" s="7"/>
      <c r="M47" s="7"/>
      <c r="N47" s="7"/>
      <c r="O47" s="7"/>
      <c r="P47" s="11"/>
    </row>
    <row r="48" spans="2:16" ht="17.25">
      <c r="B48" s="370" t="s">
        <v>116</v>
      </c>
      <c r="C48" s="7"/>
      <c r="D48" s="7"/>
      <c r="E48" s="19"/>
      <c r="G48" s="7"/>
      <c r="H48" s="19"/>
      <c r="I48" s="7"/>
      <c r="J48" s="7"/>
      <c r="K48" s="7"/>
      <c r="L48" s="7"/>
      <c r="M48" s="7"/>
      <c r="N48" s="7"/>
      <c r="O48" s="7"/>
      <c r="P48" s="11"/>
    </row>
    <row r="49" spans="2:16" ht="18" thickBot="1">
      <c r="B49" s="20"/>
      <c r="C49" s="20"/>
      <c r="D49" s="20"/>
      <c r="E49" s="21"/>
      <c r="F49" s="22"/>
      <c r="G49" s="20"/>
      <c r="H49" s="21"/>
      <c r="I49" s="20"/>
      <c r="J49" s="20"/>
      <c r="K49" s="20"/>
      <c r="L49" s="20"/>
      <c r="M49" s="20"/>
      <c r="N49" s="20"/>
      <c r="O49" s="20"/>
      <c r="P49" s="23"/>
    </row>
    <row r="50" spans="2:16" ht="15.75" thickTop="1">
      <c r="B50" s="7"/>
      <c r="C50" s="24" t="s">
        <v>5</v>
      </c>
      <c r="D50" s="11"/>
      <c r="E50" s="9"/>
      <c r="F50" s="10"/>
      <c r="G50" s="10"/>
      <c r="H50" s="9"/>
      <c r="I50" s="10"/>
      <c r="J50" s="10"/>
      <c r="K50" s="10"/>
      <c r="L50" s="10"/>
      <c r="M50" s="10"/>
      <c r="N50" s="10"/>
      <c r="O50" s="10"/>
      <c r="P50" s="25"/>
    </row>
    <row r="51" spans="2:16" ht="15">
      <c r="B51" s="429"/>
      <c r="C51" s="26"/>
      <c r="D51" s="27"/>
      <c r="E51" s="28"/>
      <c r="F51" s="29"/>
      <c r="G51" s="29"/>
      <c r="H51" s="30"/>
      <c r="I51" s="29"/>
      <c r="J51" s="29"/>
      <c r="K51" s="31"/>
      <c r="L51" s="84"/>
      <c r="M51" s="84"/>
      <c r="N51" s="84"/>
      <c r="O51" s="84"/>
      <c r="P51" s="430"/>
    </row>
    <row r="52" spans="2:16" ht="15">
      <c r="B52" s="431"/>
      <c r="C52" s="7"/>
      <c r="D52" s="7"/>
      <c r="E52" s="7"/>
      <c r="F52" s="7"/>
      <c r="G52" s="7"/>
      <c r="H52" s="32" t="s">
        <v>109</v>
      </c>
      <c r="I52" s="33"/>
      <c r="J52" s="34"/>
      <c r="K52" s="35"/>
      <c r="L52" s="85" t="s">
        <v>110</v>
      </c>
      <c r="M52" s="86"/>
      <c r="N52" s="86"/>
      <c r="O52" s="86"/>
      <c r="P52" s="432"/>
    </row>
    <row r="53" spans="2:16" ht="15">
      <c r="B53" s="431"/>
      <c r="C53" s="7"/>
      <c r="D53" s="7"/>
      <c r="E53" s="7"/>
      <c r="F53" s="7"/>
      <c r="G53" s="7"/>
      <c r="H53" s="32"/>
      <c r="I53" s="33"/>
      <c r="J53" s="34"/>
      <c r="K53" s="35"/>
      <c r="L53" s="85"/>
      <c r="M53" s="86"/>
      <c r="N53" s="86"/>
      <c r="O53" s="86"/>
      <c r="P53" s="432"/>
    </row>
    <row r="54" spans="2:16" ht="15">
      <c r="B54" s="431"/>
      <c r="C54" s="7"/>
      <c r="D54" s="7"/>
      <c r="E54" s="7"/>
      <c r="F54" s="7"/>
      <c r="G54" s="7"/>
      <c r="H54" s="36" t="s">
        <v>12</v>
      </c>
      <c r="I54" s="37"/>
      <c r="J54" s="38" t="s">
        <v>1</v>
      </c>
      <c r="K54" s="39"/>
      <c r="L54" s="195" t="s">
        <v>12</v>
      </c>
      <c r="M54" s="87"/>
      <c r="N54" s="88" t="s">
        <v>80</v>
      </c>
      <c r="O54" s="89"/>
      <c r="P54" s="433"/>
    </row>
    <row r="55" spans="2:16" ht="15">
      <c r="B55" s="431"/>
      <c r="C55" s="7"/>
      <c r="D55" s="7"/>
      <c r="E55" s="7"/>
      <c r="F55" s="7"/>
      <c r="G55" s="7"/>
      <c r="H55" s="40" t="s">
        <v>13</v>
      </c>
      <c r="I55" s="41"/>
      <c r="J55" s="42" t="s">
        <v>3</v>
      </c>
      <c r="K55" s="43"/>
      <c r="L55" s="196" t="s">
        <v>2</v>
      </c>
      <c r="M55" s="70"/>
      <c r="N55" s="91" t="s">
        <v>2</v>
      </c>
      <c r="O55" s="70"/>
      <c r="P55" s="434"/>
    </row>
    <row r="56" spans="2:16" ht="15">
      <c r="B56" s="431"/>
      <c r="C56" s="7"/>
      <c r="D56" s="7"/>
      <c r="E56" s="7"/>
      <c r="F56" s="7"/>
      <c r="G56" s="7"/>
      <c r="H56" s="40" t="s">
        <v>115</v>
      </c>
      <c r="I56" s="41"/>
      <c r="J56" s="42" t="s">
        <v>13</v>
      </c>
      <c r="K56" s="43"/>
      <c r="L56" s="196" t="s">
        <v>14</v>
      </c>
      <c r="M56" s="70"/>
      <c r="N56" s="91" t="s">
        <v>14</v>
      </c>
      <c r="O56" s="70"/>
      <c r="P56" s="434"/>
    </row>
    <row r="57" spans="2:16" ht="15">
      <c r="B57" s="431"/>
      <c r="C57" s="7"/>
      <c r="D57" s="7"/>
      <c r="E57" s="7"/>
      <c r="F57" s="7"/>
      <c r="G57" s="7"/>
      <c r="H57" s="40"/>
      <c r="I57" s="41"/>
      <c r="J57" s="42"/>
      <c r="K57" s="43"/>
      <c r="L57" s="90"/>
      <c r="M57" s="70"/>
      <c r="N57" s="91"/>
      <c r="O57" s="70"/>
      <c r="P57" s="434"/>
    </row>
    <row r="58" spans="2:16" ht="15">
      <c r="B58" s="431"/>
      <c r="C58" s="7"/>
      <c r="D58" s="7"/>
      <c r="E58" s="7"/>
      <c r="F58" s="7"/>
      <c r="G58" s="7"/>
      <c r="H58" s="81" t="s">
        <v>111</v>
      </c>
      <c r="I58" s="67"/>
      <c r="J58" s="68" t="s">
        <v>112</v>
      </c>
      <c r="K58" s="69"/>
      <c r="L58" s="82" t="s">
        <v>111</v>
      </c>
      <c r="M58" s="70"/>
      <c r="N58" s="71" t="s">
        <v>112</v>
      </c>
      <c r="O58" s="70"/>
      <c r="P58" s="432"/>
    </row>
    <row r="59" spans="2:16" ht="15">
      <c r="B59" s="431"/>
      <c r="C59" s="7"/>
      <c r="D59" s="7"/>
      <c r="E59" s="7"/>
      <c r="F59" s="7"/>
      <c r="G59" s="7"/>
      <c r="H59" s="40" t="s">
        <v>15</v>
      </c>
      <c r="I59" s="41"/>
      <c r="J59" s="42" t="s">
        <v>15</v>
      </c>
      <c r="K59" s="43"/>
      <c r="L59" s="90" t="s">
        <v>15</v>
      </c>
      <c r="M59" s="70"/>
      <c r="N59" s="91" t="s">
        <v>15</v>
      </c>
      <c r="O59" s="70"/>
      <c r="P59" s="432"/>
    </row>
    <row r="60" spans="2:19" ht="15">
      <c r="B60" s="431"/>
      <c r="C60" s="7"/>
      <c r="D60" s="7"/>
      <c r="E60" s="7"/>
      <c r="F60" s="7"/>
      <c r="G60" s="7"/>
      <c r="H60" s="44"/>
      <c r="I60" s="7"/>
      <c r="J60" s="4"/>
      <c r="K60" s="45"/>
      <c r="L60" s="92"/>
      <c r="M60" s="93"/>
      <c r="N60" s="91"/>
      <c r="O60" s="93"/>
      <c r="P60" s="435"/>
      <c r="S60" s="168"/>
    </row>
    <row r="61" spans="2:16" ht="16.5">
      <c r="B61" s="436">
        <v>1</v>
      </c>
      <c r="C61" s="104"/>
      <c r="D61" s="46"/>
      <c r="E61" s="46" t="s">
        <v>36</v>
      </c>
      <c r="F61" s="46"/>
      <c r="G61" s="209"/>
      <c r="H61" s="273">
        <v>924</v>
      </c>
      <c r="I61" s="274" t="s">
        <v>5</v>
      </c>
      <c r="J61" s="275">
        <v>4765</v>
      </c>
      <c r="K61" s="235"/>
      <c r="L61" s="276">
        <v>924</v>
      </c>
      <c r="M61" s="277"/>
      <c r="N61" s="278">
        <v>4765</v>
      </c>
      <c r="O61" s="147"/>
      <c r="P61" s="442"/>
    </row>
    <row r="62" spans="2:16" ht="16.5">
      <c r="B62" s="431"/>
      <c r="C62" s="6"/>
      <c r="D62" s="6"/>
      <c r="E62" s="6" t="s">
        <v>35</v>
      </c>
      <c r="F62" s="6"/>
      <c r="G62" s="210"/>
      <c r="H62" s="256"/>
      <c r="I62" s="210"/>
      <c r="J62" s="238"/>
      <c r="K62" s="208"/>
      <c r="L62" s="243" t="s">
        <v>6</v>
      </c>
      <c r="M62" s="240"/>
      <c r="N62" s="241"/>
      <c r="O62" s="95"/>
      <c r="P62" s="435"/>
    </row>
    <row r="63" spans="2:16" ht="16.5">
      <c r="B63" s="431"/>
      <c r="C63" s="8"/>
      <c r="D63" s="6"/>
      <c r="E63" s="6"/>
      <c r="F63" s="6"/>
      <c r="G63" s="210"/>
      <c r="H63" s="257"/>
      <c r="I63" s="210"/>
      <c r="J63" s="258"/>
      <c r="K63" s="208"/>
      <c r="L63" s="245"/>
      <c r="M63" s="240"/>
      <c r="N63" s="244"/>
      <c r="O63" s="95"/>
      <c r="P63" s="435"/>
    </row>
    <row r="64" spans="2:16" ht="16.5">
      <c r="B64" s="443">
        <v>2</v>
      </c>
      <c r="C64" s="6"/>
      <c r="D64" s="6"/>
      <c r="E64" s="6" t="s">
        <v>58</v>
      </c>
      <c r="F64" s="6"/>
      <c r="G64" s="208"/>
      <c r="H64" s="256">
        <v>22</v>
      </c>
      <c r="I64" s="210"/>
      <c r="J64" s="242">
        <v>19</v>
      </c>
      <c r="K64" s="208"/>
      <c r="L64" s="243">
        <v>22</v>
      </c>
      <c r="M64" s="240"/>
      <c r="N64" s="244">
        <v>19</v>
      </c>
      <c r="O64" s="95"/>
      <c r="P64" s="435"/>
    </row>
    <row r="65" spans="2:16" ht="16.5">
      <c r="B65" s="443"/>
      <c r="C65" s="8"/>
      <c r="D65" s="6"/>
      <c r="E65" s="6"/>
      <c r="F65" s="6"/>
      <c r="G65" s="210"/>
      <c r="H65" s="257"/>
      <c r="I65" s="210"/>
      <c r="J65" s="258"/>
      <c r="K65" s="208"/>
      <c r="L65" s="245"/>
      <c r="M65" s="240"/>
      <c r="N65" s="451"/>
      <c r="O65" s="95"/>
      <c r="P65" s="435"/>
    </row>
    <row r="66" spans="2:16" ht="16.5">
      <c r="B66" s="443"/>
      <c r="C66" s="6"/>
      <c r="D66" s="6"/>
      <c r="E66" s="49"/>
      <c r="F66" s="6"/>
      <c r="G66" s="210"/>
      <c r="H66" s="256"/>
      <c r="I66" s="259"/>
      <c r="J66" s="258"/>
      <c r="K66" s="208"/>
      <c r="L66" s="243"/>
      <c r="M66" s="240"/>
      <c r="N66" s="451"/>
      <c r="O66" s="95"/>
      <c r="P66" s="435"/>
    </row>
    <row r="67" spans="2:16" ht="16.5">
      <c r="B67" s="443">
        <v>3</v>
      </c>
      <c r="C67" s="8"/>
      <c r="D67" s="6"/>
      <c r="E67" s="6" t="s">
        <v>59</v>
      </c>
      <c r="F67" s="6"/>
      <c r="G67" s="210"/>
      <c r="H67" s="260">
        <v>324</v>
      </c>
      <c r="I67" s="261"/>
      <c r="J67" s="262">
        <v>479</v>
      </c>
      <c r="K67" s="208"/>
      <c r="L67" s="263">
        <v>324</v>
      </c>
      <c r="M67" s="264"/>
      <c r="N67" s="244">
        <v>478.92</v>
      </c>
      <c r="O67" s="95"/>
      <c r="P67" s="435"/>
    </row>
    <row r="68" spans="2:16" ht="16.5">
      <c r="B68" s="431"/>
      <c r="C68" s="6"/>
      <c r="D68" s="6"/>
      <c r="E68" s="6"/>
      <c r="F68" s="6"/>
      <c r="G68" s="6"/>
      <c r="H68" s="257"/>
      <c r="I68" s="210"/>
      <c r="J68" s="210"/>
      <c r="K68" s="208"/>
      <c r="L68" s="239"/>
      <c r="M68" s="240"/>
      <c r="N68" s="240"/>
      <c r="O68" s="95"/>
      <c r="P68" s="435"/>
    </row>
    <row r="69" spans="2:16" ht="16.5">
      <c r="B69" s="431"/>
      <c r="C69" s="8"/>
      <c r="D69" s="6"/>
      <c r="E69" s="8"/>
      <c r="F69" s="6"/>
      <c r="G69" s="6"/>
      <c r="H69" s="257"/>
      <c r="I69" s="210"/>
      <c r="J69" s="258"/>
      <c r="K69" s="208"/>
      <c r="L69" s="239"/>
      <c r="M69" s="240"/>
      <c r="N69" s="244"/>
      <c r="O69" s="95"/>
      <c r="P69" s="435"/>
    </row>
    <row r="70" spans="2:16" ht="16.5">
      <c r="B70" s="447"/>
      <c r="C70" s="122"/>
      <c r="D70" s="50"/>
      <c r="E70" s="53"/>
      <c r="F70" s="50"/>
      <c r="G70" s="50"/>
      <c r="H70" s="452"/>
      <c r="I70" s="453"/>
      <c r="J70" s="454"/>
      <c r="K70" s="455"/>
      <c r="L70" s="456"/>
      <c r="M70" s="457"/>
      <c r="N70" s="458"/>
      <c r="O70" s="96"/>
      <c r="P70" s="448"/>
    </row>
    <row r="72" ht="15">
      <c r="L72" s="459"/>
    </row>
  </sheetData>
  <mergeCells count="3">
    <mergeCell ref="B6:P6"/>
    <mergeCell ref="B2:P2"/>
    <mergeCell ref="B3:P3"/>
  </mergeCells>
  <printOptions horizontalCentered="1"/>
  <pageMargins left="0.38" right="0.25" top="0.43" bottom="0.35" header="0.28" footer="0.25"/>
  <pageSetup horizontalDpi="600" verticalDpi="600" orientation="portrait" paperSize="9" scale="6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D29">
      <selection activeCell="I42" sqref="I42"/>
    </sheetView>
  </sheetViews>
  <sheetFormatPr defaultColWidth="8.88671875" defaultRowHeight="15.75"/>
  <cols>
    <col min="1" max="1" width="2.99609375" style="0" customWidth="1"/>
    <col min="2" max="2" width="2.77734375" style="0" customWidth="1"/>
    <col min="3" max="3" width="22.21484375" style="0" customWidth="1"/>
    <col min="4" max="4" width="9.99609375" style="0" customWidth="1"/>
    <col min="5" max="5" width="10.21484375" style="0" customWidth="1"/>
    <col min="6" max="6" width="10.5546875" style="0" customWidth="1"/>
    <col min="7" max="7" width="10.6640625" style="0" customWidth="1"/>
    <col min="8" max="8" width="13.3359375" style="0" customWidth="1"/>
    <col min="9" max="9" width="10.77734375" style="0" customWidth="1"/>
    <col min="10" max="10" width="10.5546875" style="0" customWidth="1"/>
    <col min="11" max="11" width="2.5546875" style="0" customWidth="1"/>
    <col min="12" max="12" width="10.5546875" style="0" customWidth="1"/>
  </cols>
  <sheetData>
    <row r="1" spans="1:11" ht="17.25" customHeight="1">
      <c r="A1" s="7"/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7.25">
      <c r="A2" s="7"/>
      <c r="B2" s="538" t="s">
        <v>84</v>
      </c>
      <c r="C2" s="538"/>
      <c r="D2" s="538"/>
      <c r="E2" s="538"/>
      <c r="F2" s="538"/>
      <c r="G2" s="538"/>
      <c r="H2" s="538"/>
      <c r="I2" s="538"/>
      <c r="J2" s="538"/>
      <c r="K2" s="538"/>
    </row>
    <row r="3" spans="1:11" ht="15">
      <c r="A3" s="7"/>
      <c r="B3" s="536" t="s">
        <v>83</v>
      </c>
      <c r="C3" s="536"/>
      <c r="D3" s="536"/>
      <c r="E3" s="536"/>
      <c r="F3" s="536"/>
      <c r="G3" s="536"/>
      <c r="H3" s="536"/>
      <c r="I3" s="536"/>
      <c r="J3" s="536"/>
      <c r="K3" s="536"/>
    </row>
    <row r="4" spans="1:11" ht="15">
      <c r="A4" s="7"/>
      <c r="B4" s="54"/>
      <c r="C4" s="54"/>
      <c r="D4" s="54"/>
      <c r="E4" s="54"/>
      <c r="F4" s="3"/>
      <c r="G4" s="54"/>
      <c r="H4" s="54"/>
      <c r="I4" s="55"/>
      <c r="J4" s="56"/>
      <c r="K4" s="7"/>
    </row>
    <row r="5" spans="1:11" ht="15.75" thickBot="1">
      <c r="A5" s="7"/>
      <c r="B5" s="54"/>
      <c r="C5" s="54"/>
      <c r="D5" s="54"/>
      <c r="E5" s="54"/>
      <c r="F5" s="3"/>
      <c r="G5" s="54"/>
      <c r="H5" s="54"/>
      <c r="I5" s="55"/>
      <c r="J5" s="56"/>
      <c r="K5" s="7"/>
    </row>
    <row r="6" spans="1:11" ht="15.75" thickTop="1">
      <c r="A6" s="7"/>
      <c r="B6" s="15"/>
      <c r="C6" s="15"/>
      <c r="D6" s="15"/>
      <c r="E6" s="15"/>
      <c r="F6" s="16"/>
      <c r="G6" s="15"/>
      <c r="H6" s="15"/>
      <c r="I6" s="78"/>
      <c r="J6" s="18"/>
      <c r="K6" s="15"/>
    </row>
    <row r="7" spans="1:11" ht="18.75" customHeight="1">
      <c r="A7" s="7"/>
      <c r="B7" s="542" t="s">
        <v>85</v>
      </c>
      <c r="C7" s="542"/>
      <c r="D7" s="542"/>
      <c r="E7" s="542"/>
      <c r="F7" s="542"/>
      <c r="G7" s="542"/>
      <c r="H7" s="542"/>
      <c r="I7" s="542"/>
      <c r="J7" s="542"/>
      <c r="K7" s="542"/>
    </row>
    <row r="8" spans="1:11" ht="15">
      <c r="A8" s="7"/>
      <c r="B8" s="542" t="s">
        <v>117</v>
      </c>
      <c r="C8" s="542"/>
      <c r="D8" s="542"/>
      <c r="E8" s="542"/>
      <c r="F8" s="542"/>
      <c r="G8" s="542"/>
      <c r="H8" s="542"/>
      <c r="I8" s="542"/>
      <c r="J8" s="542"/>
      <c r="K8" s="542"/>
    </row>
    <row r="9" spans="1:11" ht="18" thickBot="1">
      <c r="A9" s="7"/>
      <c r="B9" s="20"/>
      <c r="C9" s="22"/>
      <c r="D9" s="21"/>
      <c r="E9" s="21"/>
      <c r="F9" s="22"/>
      <c r="G9" s="20"/>
      <c r="H9" s="20"/>
      <c r="I9" s="79"/>
      <c r="J9" s="20"/>
      <c r="K9" s="20"/>
    </row>
    <row r="10" spans="1:11" ht="18" thickBot="1" thickTop="1">
      <c r="A10" s="7"/>
      <c r="B10" s="7"/>
      <c r="C10" s="9"/>
      <c r="D10" s="19"/>
      <c r="E10" s="19"/>
      <c r="F10" s="9"/>
      <c r="G10" s="7"/>
      <c r="H10" s="7"/>
      <c r="I10" s="77"/>
      <c r="J10" s="7"/>
      <c r="K10" s="7"/>
    </row>
    <row r="11" spans="1:11" ht="17.25">
      <c r="A11" s="7"/>
      <c r="B11" s="338"/>
      <c r="C11" s="339"/>
      <c r="D11" s="339"/>
      <c r="E11" s="339"/>
      <c r="F11" s="340"/>
      <c r="G11" s="341"/>
      <c r="H11" s="341"/>
      <c r="I11" s="342"/>
      <c r="J11" s="341"/>
      <c r="K11" s="343"/>
    </row>
    <row r="12" spans="1:11" ht="15">
      <c r="A12" s="7"/>
      <c r="B12" s="344"/>
      <c r="C12" s="153"/>
      <c r="D12" s="153"/>
      <c r="E12" s="153"/>
      <c r="F12" s="345"/>
      <c r="G12" s="9"/>
      <c r="H12" s="345"/>
      <c r="I12" s="346"/>
      <c r="J12" s="347"/>
      <c r="K12" s="348"/>
    </row>
    <row r="13" spans="1:11" ht="15">
      <c r="A13" s="7"/>
      <c r="B13" s="344"/>
      <c r="C13" s="153"/>
      <c r="D13" s="541" t="s">
        <v>10</v>
      </c>
      <c r="E13" s="541"/>
      <c r="F13" s="345" t="s">
        <v>52</v>
      </c>
      <c r="G13" s="345" t="s">
        <v>43</v>
      </c>
      <c r="H13" s="345" t="s">
        <v>4</v>
      </c>
      <c r="I13" s="346" t="s">
        <v>45</v>
      </c>
      <c r="J13" s="347"/>
      <c r="K13" s="348"/>
    </row>
    <row r="14" spans="1:11" s="468" customFormat="1" ht="33.75" customHeight="1">
      <c r="A14" s="461"/>
      <c r="B14" s="462"/>
      <c r="C14" s="461"/>
      <c r="D14" s="460" t="s">
        <v>118</v>
      </c>
      <c r="E14" s="460" t="s">
        <v>119</v>
      </c>
      <c r="F14" s="463" t="s">
        <v>82</v>
      </c>
      <c r="G14" s="464" t="s">
        <v>44</v>
      </c>
      <c r="H14" s="464" t="s">
        <v>44</v>
      </c>
      <c r="I14" s="465" t="s">
        <v>46</v>
      </c>
      <c r="J14" s="466" t="s">
        <v>7</v>
      </c>
      <c r="K14" s="467"/>
    </row>
    <row r="15" spans="1:11" ht="15">
      <c r="A15" s="7"/>
      <c r="B15" s="349"/>
      <c r="C15" s="7"/>
      <c r="D15" s="285" t="s">
        <v>15</v>
      </c>
      <c r="E15" s="285" t="s">
        <v>15</v>
      </c>
      <c r="F15" s="285" t="s">
        <v>15</v>
      </c>
      <c r="G15" s="285" t="s">
        <v>15</v>
      </c>
      <c r="H15" s="285" t="s">
        <v>15</v>
      </c>
      <c r="I15" s="285" t="s">
        <v>15</v>
      </c>
      <c r="J15" s="285" t="s">
        <v>15</v>
      </c>
      <c r="K15" s="293"/>
    </row>
    <row r="16" spans="1:11" ht="15">
      <c r="A16" s="7"/>
      <c r="B16" s="284"/>
      <c r="C16" s="7"/>
      <c r="D16" s="148"/>
      <c r="E16" s="148"/>
      <c r="F16" s="350"/>
      <c r="G16" s="351"/>
      <c r="H16" s="351"/>
      <c r="I16" s="352"/>
      <c r="J16" s="351"/>
      <c r="K16" s="353"/>
    </row>
    <row r="17" spans="1:11" ht="15">
      <c r="A17" s="7"/>
      <c r="B17" s="284"/>
      <c r="C17" s="153" t="s">
        <v>120</v>
      </c>
      <c r="D17" s="148"/>
      <c r="E17" s="148"/>
      <c r="F17" s="350"/>
      <c r="G17" s="351"/>
      <c r="H17" s="351"/>
      <c r="I17" s="354"/>
      <c r="J17" s="351"/>
      <c r="K17" s="353"/>
    </row>
    <row r="18" spans="1:11" ht="15">
      <c r="A18" s="7"/>
      <c r="B18" s="284"/>
      <c r="C18" s="126" t="s">
        <v>121</v>
      </c>
      <c r="D18" s="148"/>
      <c r="E18" s="148"/>
      <c r="F18" s="148"/>
      <c r="G18" s="148"/>
      <c r="H18" s="148"/>
      <c r="I18" s="280"/>
      <c r="J18" s="148"/>
      <c r="K18" s="355"/>
    </row>
    <row r="19" spans="1:11" ht="15">
      <c r="A19" s="7"/>
      <c r="B19" s="284"/>
      <c r="C19" s="7"/>
      <c r="D19" s="148"/>
      <c r="E19" s="148"/>
      <c r="F19" s="148"/>
      <c r="G19" s="148"/>
      <c r="H19" s="148"/>
      <c r="I19" s="148"/>
      <c r="J19" s="148"/>
      <c r="K19" s="355"/>
    </row>
    <row r="20" spans="1:11" ht="15">
      <c r="A20" s="7"/>
      <c r="B20" s="284"/>
      <c r="C20" s="7" t="s">
        <v>47</v>
      </c>
      <c r="D20" s="211">
        <f>194590426/1000</f>
        <v>194590.426</v>
      </c>
      <c r="E20" s="211">
        <f>34138000/1000</f>
        <v>34138</v>
      </c>
      <c r="F20" s="211">
        <f>52050206/1000</f>
        <v>52050.206</v>
      </c>
      <c r="G20" s="211">
        <f>993613/1000</f>
        <v>993.613</v>
      </c>
      <c r="H20" s="211">
        <f>2170635/1000</f>
        <v>2170.635</v>
      </c>
      <c r="I20" s="211">
        <f>-6340843/1000</f>
        <v>-6340.843</v>
      </c>
      <c r="J20" s="211">
        <f>SUM(D20:I20)</f>
        <v>277602.037</v>
      </c>
      <c r="K20" s="469"/>
    </row>
    <row r="21" spans="1:11" ht="15">
      <c r="A21" s="7"/>
      <c r="B21" s="284"/>
      <c r="C21" s="7" t="s">
        <v>48</v>
      </c>
      <c r="D21" s="211"/>
      <c r="E21" s="211"/>
      <c r="F21" s="211"/>
      <c r="G21" s="211"/>
      <c r="H21" s="211"/>
      <c r="I21" s="211"/>
      <c r="J21" s="211"/>
      <c r="K21" s="356"/>
    </row>
    <row r="22" spans="1:11" ht="15">
      <c r="A22" s="7"/>
      <c r="B22" s="284"/>
      <c r="C22" s="7"/>
      <c r="D22" s="211"/>
      <c r="E22" s="211"/>
      <c r="F22" s="211"/>
      <c r="G22" s="211"/>
      <c r="H22" s="211"/>
      <c r="I22" s="211"/>
      <c r="J22" s="211"/>
      <c r="K22" s="356"/>
    </row>
    <row r="23" spans="1:11" ht="16.5">
      <c r="A23" s="6"/>
      <c r="B23" s="284"/>
      <c r="C23" s="7" t="s">
        <v>49</v>
      </c>
      <c r="D23" s="211">
        <v>0</v>
      </c>
      <c r="E23" s="211">
        <v>0</v>
      </c>
      <c r="F23" s="211">
        <v>0</v>
      </c>
      <c r="G23" s="211">
        <v>-1</v>
      </c>
      <c r="H23" s="211">
        <v>-1250</v>
      </c>
      <c r="I23" s="211">
        <v>1458</v>
      </c>
      <c r="J23" s="211">
        <f>SUM(D23:I23)</f>
        <v>207</v>
      </c>
      <c r="K23" s="356"/>
    </row>
    <row r="24" spans="1:11" ht="16.5">
      <c r="A24" s="6"/>
      <c r="B24" s="284"/>
      <c r="C24" s="7" t="s">
        <v>50</v>
      </c>
      <c r="D24" s="211"/>
      <c r="E24" s="211"/>
      <c r="F24" s="211"/>
      <c r="G24" s="279"/>
      <c r="H24" s="211"/>
      <c r="I24" s="211"/>
      <c r="J24" s="337"/>
      <c r="K24" s="356"/>
    </row>
    <row r="25" spans="1:11" ht="16.5">
      <c r="A25" s="6"/>
      <c r="B25" s="357"/>
      <c r="C25" s="7"/>
      <c r="D25" s="211"/>
      <c r="E25" s="211"/>
      <c r="F25" s="211"/>
      <c r="G25" s="211"/>
      <c r="H25" s="211"/>
      <c r="I25" s="211"/>
      <c r="J25" s="211"/>
      <c r="K25" s="356"/>
    </row>
    <row r="26" spans="1:11" ht="16.5">
      <c r="A26" s="6"/>
      <c r="B26" s="284"/>
      <c r="C26" s="7"/>
      <c r="D26" s="211"/>
      <c r="E26" s="211"/>
      <c r="F26" s="212"/>
      <c r="G26" s="211"/>
      <c r="H26" s="211"/>
      <c r="I26" s="211"/>
      <c r="J26" s="211"/>
      <c r="K26" s="356"/>
    </row>
    <row r="27" spans="1:12" ht="17.25" thickBot="1">
      <c r="A27" s="6"/>
      <c r="B27" s="284"/>
      <c r="C27" s="7" t="s">
        <v>51</v>
      </c>
      <c r="D27" s="213">
        <f aca="true" t="shared" si="0" ref="D27:I27">D20+D23</f>
        <v>194590.426</v>
      </c>
      <c r="E27" s="213">
        <f t="shared" si="0"/>
        <v>34138</v>
      </c>
      <c r="F27" s="213">
        <f t="shared" si="0"/>
        <v>52050.206</v>
      </c>
      <c r="G27" s="213">
        <f>G20+G23+0.28</f>
        <v>992.893</v>
      </c>
      <c r="H27" s="213">
        <f>H20+H23</f>
        <v>920.6350000000002</v>
      </c>
      <c r="I27" s="213">
        <f t="shared" si="0"/>
        <v>-4882.843</v>
      </c>
      <c r="J27" s="233">
        <f>SUM(D27:I27)</f>
        <v>277809.317</v>
      </c>
      <c r="K27" s="358"/>
      <c r="L27" s="470"/>
    </row>
    <row r="28" spans="1:11" ht="18" thickTop="1">
      <c r="A28" s="6"/>
      <c r="B28" s="284"/>
      <c r="C28" s="7" t="s">
        <v>0</v>
      </c>
      <c r="D28" s="211"/>
      <c r="E28" s="211"/>
      <c r="F28" s="211"/>
      <c r="G28" s="211"/>
      <c r="H28" s="471"/>
      <c r="I28" s="211"/>
      <c r="J28" s="211"/>
      <c r="K28" s="359"/>
    </row>
    <row r="29" spans="1:11" ht="16.5">
      <c r="A29" s="6"/>
      <c r="B29" s="284"/>
      <c r="C29" s="7"/>
      <c r="D29" s="211"/>
      <c r="E29" s="211"/>
      <c r="F29" s="211"/>
      <c r="G29" s="211"/>
      <c r="H29" s="211"/>
      <c r="I29" s="211"/>
      <c r="J29" s="211"/>
      <c r="K29" s="355"/>
    </row>
    <row r="30" spans="1:11" ht="16.5">
      <c r="A30" s="6"/>
      <c r="B30" s="284"/>
      <c r="C30" s="153" t="s">
        <v>120</v>
      </c>
      <c r="D30" s="211"/>
      <c r="E30" s="211"/>
      <c r="F30" s="334"/>
      <c r="G30" s="335"/>
      <c r="H30" s="335"/>
      <c r="I30" s="336"/>
      <c r="J30" s="335"/>
      <c r="K30" s="355"/>
    </row>
    <row r="31" spans="1:11" ht="16.5">
      <c r="A31" s="6"/>
      <c r="B31" s="284"/>
      <c r="C31" s="126" t="s">
        <v>122</v>
      </c>
      <c r="D31" s="211"/>
      <c r="E31" s="211"/>
      <c r="F31" s="211"/>
      <c r="G31" s="211"/>
      <c r="H31" s="211"/>
      <c r="I31" s="337"/>
      <c r="J31" s="211"/>
      <c r="K31" s="355"/>
    </row>
    <row r="32" spans="1:11" ht="16.5">
      <c r="A32" s="6"/>
      <c r="B32" s="284"/>
      <c r="C32" s="7"/>
      <c r="D32" s="211"/>
      <c r="E32" s="211"/>
      <c r="F32" s="211"/>
      <c r="G32" s="211"/>
      <c r="H32" s="211"/>
      <c r="I32" s="211"/>
      <c r="J32" s="211"/>
      <c r="K32" s="355"/>
    </row>
    <row r="33" spans="1:11" ht="16.5">
      <c r="A33" s="6"/>
      <c r="B33" s="284"/>
      <c r="C33" s="7" t="s">
        <v>47</v>
      </c>
      <c r="D33" s="211">
        <v>194590.426</v>
      </c>
      <c r="E33" s="211">
        <v>34138</v>
      </c>
      <c r="F33" s="211">
        <v>52050.21</v>
      </c>
      <c r="G33" s="211">
        <v>2761.96</v>
      </c>
      <c r="H33" s="211">
        <v>1430.59</v>
      </c>
      <c r="I33" s="211">
        <v>-20504.79</v>
      </c>
      <c r="J33" s="211">
        <f>SUM(D33:I33)</f>
        <v>264466.39600000007</v>
      </c>
      <c r="K33" s="355"/>
    </row>
    <row r="34" spans="1:11" ht="16.5">
      <c r="A34" s="6"/>
      <c r="B34" s="284"/>
      <c r="C34" s="7" t="s">
        <v>48</v>
      </c>
      <c r="D34" s="211"/>
      <c r="E34" s="211"/>
      <c r="F34" s="211"/>
      <c r="G34" s="211"/>
      <c r="H34" s="211"/>
      <c r="I34" s="211"/>
      <c r="J34" s="211"/>
      <c r="K34" s="355"/>
    </row>
    <row r="35" spans="1:11" ht="16.5">
      <c r="A35" s="6"/>
      <c r="B35" s="284"/>
      <c r="C35" s="7"/>
      <c r="D35" s="211"/>
      <c r="E35" s="211"/>
      <c r="F35" s="211"/>
      <c r="G35" s="211"/>
      <c r="H35" s="211"/>
      <c r="I35" s="211"/>
      <c r="J35" s="211"/>
      <c r="K35" s="355"/>
    </row>
    <row r="36" spans="1:11" ht="16.5">
      <c r="A36" s="6"/>
      <c r="B36" s="284"/>
      <c r="C36" s="7" t="s">
        <v>49</v>
      </c>
      <c r="D36" s="211">
        <v>0</v>
      </c>
      <c r="E36" s="211">
        <v>0</v>
      </c>
      <c r="F36" s="211">
        <v>0</v>
      </c>
      <c r="G36" s="211">
        <v>0</v>
      </c>
      <c r="H36" s="211">
        <v>-837.57</v>
      </c>
      <c r="I36" s="211">
        <v>4162.62</v>
      </c>
      <c r="J36" s="211">
        <f>SUM(D36:I36)</f>
        <v>3325.0499999999997</v>
      </c>
      <c r="K36" s="355"/>
    </row>
    <row r="37" spans="1:11" ht="16.5">
      <c r="A37" s="6"/>
      <c r="B37" s="284"/>
      <c r="C37" s="7" t="s">
        <v>50</v>
      </c>
      <c r="D37" s="211"/>
      <c r="E37" s="211"/>
      <c r="F37" s="211"/>
      <c r="G37" s="211"/>
      <c r="H37" s="211"/>
      <c r="I37" s="211"/>
      <c r="J37" s="337"/>
      <c r="K37" s="355"/>
    </row>
    <row r="38" spans="1:11" ht="16.5">
      <c r="A38" s="6"/>
      <c r="B38" s="284"/>
      <c r="C38" s="7"/>
      <c r="D38" s="211"/>
      <c r="E38" s="211"/>
      <c r="F38" s="211"/>
      <c r="G38" s="211"/>
      <c r="H38" s="211"/>
      <c r="I38" s="211"/>
      <c r="J38" s="211"/>
      <c r="K38" s="355"/>
    </row>
    <row r="39" spans="1:11" ht="16.5">
      <c r="A39" s="6"/>
      <c r="B39" s="284"/>
      <c r="C39" s="7"/>
      <c r="D39" s="211"/>
      <c r="E39" s="211"/>
      <c r="F39" s="212"/>
      <c r="G39" s="211"/>
      <c r="H39" s="211"/>
      <c r="I39" s="211"/>
      <c r="J39" s="211"/>
      <c r="K39" s="355"/>
    </row>
    <row r="40" spans="1:12" ht="17.25" thickBot="1">
      <c r="A40" s="6"/>
      <c r="B40" s="284"/>
      <c r="C40" s="7" t="s">
        <v>51</v>
      </c>
      <c r="D40" s="213">
        <f aca="true" t="shared" si="1" ref="D40:J40">SUM(D33:D39)</f>
        <v>194590.426</v>
      </c>
      <c r="E40" s="213">
        <f t="shared" si="1"/>
        <v>34138</v>
      </c>
      <c r="F40" s="213">
        <f t="shared" si="1"/>
        <v>52050.21</v>
      </c>
      <c r="G40" s="213">
        <f>SUM(G33:G39)</f>
        <v>2761.96</v>
      </c>
      <c r="H40" s="213">
        <f t="shared" si="1"/>
        <v>593.0199999999999</v>
      </c>
      <c r="I40" s="213">
        <f>SUM(I33:I39)</f>
        <v>-16342.170000000002</v>
      </c>
      <c r="J40" s="213">
        <f t="shared" si="1"/>
        <v>267791.44600000005</v>
      </c>
      <c r="K40" s="355"/>
      <c r="L40" s="472"/>
    </row>
    <row r="41" spans="1:11" ht="17.25" thickTop="1">
      <c r="A41" s="6"/>
      <c r="B41" s="284"/>
      <c r="C41" s="7" t="s">
        <v>0</v>
      </c>
      <c r="D41" s="211"/>
      <c r="E41" s="211"/>
      <c r="F41" s="211"/>
      <c r="G41" s="211"/>
      <c r="H41" s="211"/>
      <c r="I41" s="211"/>
      <c r="J41" s="211"/>
      <c r="K41" s="355"/>
    </row>
    <row r="42" spans="1:11" ht="16.5">
      <c r="A42" s="6"/>
      <c r="B42" s="284"/>
      <c r="C42" s="7"/>
      <c r="D42" s="211"/>
      <c r="E42" s="211"/>
      <c r="F42" s="211"/>
      <c r="G42" s="473"/>
      <c r="H42" s="211"/>
      <c r="I42" s="211"/>
      <c r="J42" s="400"/>
      <c r="K42" s="355"/>
    </row>
    <row r="43" spans="1:11" ht="16.5">
      <c r="A43" s="6"/>
      <c r="B43" s="284"/>
      <c r="C43" s="7"/>
      <c r="D43" s="211"/>
      <c r="E43" s="211"/>
      <c r="F43" s="211"/>
      <c r="G43" s="211"/>
      <c r="H43" s="211"/>
      <c r="I43" s="211"/>
      <c r="J43" s="211"/>
      <c r="K43" s="355"/>
    </row>
    <row r="44" spans="1:11" ht="16.5">
      <c r="A44" s="6"/>
      <c r="B44" s="284"/>
      <c r="C44" s="7"/>
      <c r="D44" s="148"/>
      <c r="E44" s="148"/>
      <c r="F44" s="148"/>
      <c r="G44" s="148"/>
      <c r="H44" s="148"/>
      <c r="I44" s="148"/>
      <c r="J44" s="148"/>
      <c r="K44" s="355"/>
    </row>
    <row r="45" spans="1:11" ht="16.5">
      <c r="A45" s="6"/>
      <c r="B45" s="284"/>
      <c r="C45" s="7"/>
      <c r="D45" s="148"/>
      <c r="E45" s="148"/>
      <c r="F45" s="148"/>
      <c r="G45" s="148"/>
      <c r="H45" s="148"/>
      <c r="I45" s="148"/>
      <c r="J45" s="148"/>
      <c r="K45" s="355"/>
    </row>
    <row r="46" spans="1:11" ht="16.5">
      <c r="A46" s="6"/>
      <c r="B46" s="284"/>
      <c r="C46" s="7"/>
      <c r="D46" s="148"/>
      <c r="E46" s="148"/>
      <c r="F46" s="148"/>
      <c r="G46" s="148"/>
      <c r="H46" s="148"/>
      <c r="I46" s="148"/>
      <c r="J46" s="148"/>
      <c r="K46" s="355"/>
    </row>
    <row r="47" spans="1:11" ht="16.5">
      <c r="A47" s="6"/>
      <c r="B47" s="284"/>
      <c r="C47" s="153"/>
      <c r="D47" s="169"/>
      <c r="E47" s="169"/>
      <c r="F47" s="169"/>
      <c r="G47" s="148"/>
      <c r="H47" s="148"/>
      <c r="I47" s="148"/>
      <c r="J47" s="148"/>
      <c r="K47" s="355"/>
    </row>
    <row r="48" spans="1:11" ht="16.5">
      <c r="A48" s="6"/>
      <c r="B48" s="284"/>
      <c r="C48" s="153"/>
      <c r="D48" s="148"/>
      <c r="E48" s="148"/>
      <c r="F48" s="148"/>
      <c r="G48" s="148"/>
      <c r="H48" s="148"/>
      <c r="I48" s="280"/>
      <c r="J48" s="148"/>
      <c r="K48" s="355"/>
    </row>
    <row r="49" spans="1:11" ht="16.5">
      <c r="A49" s="6"/>
      <c r="B49" s="284"/>
      <c r="C49" s="7"/>
      <c r="D49" s="148"/>
      <c r="E49" s="148"/>
      <c r="F49" s="148"/>
      <c r="G49" s="148"/>
      <c r="H49" s="148"/>
      <c r="I49" s="148"/>
      <c r="J49" s="148"/>
      <c r="K49" s="355"/>
    </row>
    <row r="50" spans="1:11" ht="16.5">
      <c r="A50" s="6"/>
      <c r="B50" s="284"/>
      <c r="C50" s="7"/>
      <c r="D50" s="148"/>
      <c r="E50" s="148"/>
      <c r="F50" s="148"/>
      <c r="G50" s="148"/>
      <c r="H50" s="148"/>
      <c r="I50" s="148"/>
      <c r="J50" s="148"/>
      <c r="K50" s="355"/>
    </row>
    <row r="51" spans="1:11" ht="17.25" thickBot="1">
      <c r="A51" s="6"/>
      <c r="B51" s="323"/>
      <c r="C51" s="360"/>
      <c r="D51" s="361"/>
      <c r="E51" s="361"/>
      <c r="F51" s="361"/>
      <c r="G51" s="361"/>
      <c r="H51" s="361"/>
      <c r="I51" s="361"/>
      <c r="J51" s="361"/>
      <c r="K51" s="362"/>
    </row>
    <row r="52" spans="1:11" ht="16.5">
      <c r="A52" s="6"/>
      <c r="B52" s="6"/>
      <c r="C52" s="6"/>
      <c r="D52" s="6"/>
      <c r="E52" s="6"/>
      <c r="F52" s="47"/>
      <c r="G52" s="47"/>
      <c r="H52" s="47"/>
      <c r="I52" s="80"/>
      <c r="J52" s="47"/>
      <c r="K52" s="47"/>
    </row>
    <row r="53" spans="1:11" ht="16.5">
      <c r="A53" s="6"/>
      <c r="B53" s="6" t="s">
        <v>123</v>
      </c>
      <c r="C53" s="6"/>
      <c r="D53" s="6"/>
      <c r="E53" s="6"/>
      <c r="F53" s="47"/>
      <c r="G53" s="47"/>
      <c r="H53" s="47"/>
      <c r="I53" s="80"/>
      <c r="J53" s="47"/>
      <c r="K53" s="47"/>
    </row>
    <row r="54" spans="1:11" ht="16.5">
      <c r="A54" s="6"/>
      <c r="B54" s="6" t="s">
        <v>133</v>
      </c>
      <c r="C54" s="6"/>
      <c r="D54" s="6"/>
      <c r="E54" s="6"/>
      <c r="F54" s="47"/>
      <c r="G54" s="47"/>
      <c r="H54" s="47"/>
      <c r="I54" s="80"/>
      <c r="J54" s="47"/>
      <c r="K54" s="47"/>
    </row>
  </sheetData>
  <mergeCells count="5">
    <mergeCell ref="B2:K2"/>
    <mergeCell ref="D13:E13"/>
    <mergeCell ref="B7:K7"/>
    <mergeCell ref="B8:K8"/>
    <mergeCell ref="B3:K3"/>
  </mergeCells>
  <printOptions horizontalCentered="1"/>
  <pageMargins left="0.17" right="0.25" top="0.75" bottom="0.75" header="0.41" footer="0.5"/>
  <pageSetup fitToHeight="1" fitToWidth="1" horizontalDpi="600" verticalDpi="600" orientation="portrait" paperSize="9" scale="7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I43" sqref="I12:K43"/>
    </sheetView>
  </sheetViews>
  <sheetFormatPr defaultColWidth="8.88671875" defaultRowHeight="15.75"/>
  <cols>
    <col min="1" max="1" width="3.3359375" style="103" customWidth="1"/>
    <col min="2" max="2" width="4.99609375" style="103" customWidth="1"/>
    <col min="3" max="3" width="40.99609375" style="103" customWidth="1"/>
    <col min="4" max="4" width="5.99609375" style="103" customWidth="1"/>
    <col min="5" max="5" width="13.5546875" style="103" customWidth="1"/>
    <col min="6" max="6" width="6.88671875" style="103" customWidth="1"/>
    <col min="7" max="7" width="13.88671875" style="103" customWidth="1"/>
    <col min="8" max="8" width="8.88671875" style="103" customWidth="1"/>
    <col min="9" max="9" width="9.4453125" style="103" bestFit="1" customWidth="1"/>
    <col min="10" max="10" width="8.88671875" style="103" customWidth="1"/>
    <col min="11" max="11" width="9.4453125" style="103" bestFit="1" customWidth="1"/>
    <col min="12" max="16384" width="8.88671875" style="103" customWidth="1"/>
  </cols>
  <sheetData>
    <row r="1" spans="1:7" ht="17.25">
      <c r="A1" s="57"/>
      <c r="B1" s="543" t="s">
        <v>84</v>
      </c>
      <c r="C1" s="543"/>
      <c r="D1" s="543"/>
      <c r="E1" s="543"/>
      <c r="F1" s="543"/>
      <c r="G1" s="543"/>
    </row>
    <row r="2" spans="1:7" ht="15">
      <c r="A2" s="57"/>
      <c r="B2" s="536" t="s">
        <v>83</v>
      </c>
      <c r="C2" s="536"/>
      <c r="D2" s="536"/>
      <c r="E2" s="536"/>
      <c r="F2" s="536"/>
      <c r="G2" s="536"/>
    </row>
    <row r="3" spans="1:7" ht="15.75" thickBot="1">
      <c r="A3" s="57"/>
      <c r="B3" s="474"/>
      <c r="C3" s="474"/>
      <c r="D3" s="474"/>
      <c r="E3" s="475"/>
      <c r="F3" s="57"/>
      <c r="G3" s="57"/>
    </row>
    <row r="4" spans="1:7" ht="15" customHeight="1" thickTop="1">
      <c r="A4" s="57"/>
      <c r="B4" s="476"/>
      <c r="C4" s="476"/>
      <c r="D4" s="476"/>
      <c r="E4" s="477"/>
      <c r="F4" s="476"/>
      <c r="G4" s="476"/>
    </row>
    <row r="5" spans="1:7" ht="18.75" customHeight="1">
      <c r="A5" s="57"/>
      <c r="B5" s="544" t="s">
        <v>124</v>
      </c>
      <c r="C5" s="544"/>
      <c r="D5" s="544"/>
      <c r="E5" s="544"/>
      <c r="F5" s="544"/>
      <c r="G5" s="544"/>
    </row>
    <row r="6" spans="1:7" ht="15">
      <c r="A6" s="57"/>
      <c r="B6" s="544" t="s">
        <v>125</v>
      </c>
      <c r="C6" s="544"/>
      <c r="D6" s="544"/>
      <c r="E6" s="544"/>
      <c r="F6" s="544"/>
      <c r="G6" s="544"/>
    </row>
    <row r="7" spans="1:7" ht="15.75" customHeight="1" thickBot="1">
      <c r="A7" s="57"/>
      <c r="B7" s="478"/>
      <c r="C7" s="479"/>
      <c r="D7" s="480"/>
      <c r="E7" s="478"/>
      <c r="F7" s="478"/>
      <c r="G7" s="478"/>
    </row>
    <row r="8" spans="1:6" ht="18" thickTop="1">
      <c r="A8" s="57"/>
      <c r="B8" s="57"/>
      <c r="C8" s="402"/>
      <c r="D8" s="481"/>
      <c r="E8" s="57"/>
      <c r="F8" s="57"/>
    </row>
    <row r="9" spans="1:11" ht="15">
      <c r="A9" s="57"/>
      <c r="B9" s="482"/>
      <c r="C9" s="483"/>
      <c r="D9" s="483"/>
      <c r="E9" s="484">
        <v>2005</v>
      </c>
      <c r="F9" s="483"/>
      <c r="G9" s="485">
        <v>2004</v>
      </c>
      <c r="I9" s="531"/>
      <c r="J9" s="531"/>
      <c r="K9" s="531"/>
    </row>
    <row r="10" spans="1:11" ht="15">
      <c r="A10" s="57"/>
      <c r="B10" s="486"/>
      <c r="C10" s="201"/>
      <c r="D10" s="198"/>
      <c r="E10" s="204" t="s">
        <v>126</v>
      </c>
      <c r="F10" s="202"/>
      <c r="G10" s="487" t="s">
        <v>126</v>
      </c>
      <c r="H10" s="488"/>
      <c r="I10" s="531"/>
      <c r="J10" s="531"/>
      <c r="K10" s="531"/>
    </row>
    <row r="11" spans="1:11" ht="15">
      <c r="A11" s="57"/>
      <c r="B11" s="486"/>
      <c r="C11" s="205"/>
      <c r="D11" s="199"/>
      <c r="E11" s="200" t="s">
        <v>127</v>
      </c>
      <c r="F11" s="202"/>
      <c r="G11" s="489" t="s">
        <v>127</v>
      </c>
      <c r="I11" s="531"/>
      <c r="J11" s="531"/>
      <c r="K11" s="531"/>
    </row>
    <row r="12" spans="1:11" ht="15">
      <c r="A12" s="57"/>
      <c r="B12" s="490"/>
      <c r="C12" s="57"/>
      <c r="D12" s="203"/>
      <c r="E12" s="491" t="s">
        <v>15</v>
      </c>
      <c r="F12" s="492"/>
      <c r="G12" s="493" t="s">
        <v>15</v>
      </c>
      <c r="I12" s="531"/>
      <c r="J12" s="531"/>
      <c r="K12" s="531"/>
    </row>
    <row r="13" spans="1:11" ht="15">
      <c r="A13" s="57"/>
      <c r="B13" s="494"/>
      <c r="C13" s="151" t="s">
        <v>61</v>
      </c>
      <c r="D13" s="57"/>
      <c r="E13" s="495">
        <v>2660</v>
      </c>
      <c r="F13" s="496"/>
      <c r="G13" s="497">
        <v>5191.33</v>
      </c>
      <c r="I13" s="531"/>
      <c r="J13" s="531"/>
      <c r="K13" s="531"/>
    </row>
    <row r="14" spans="1:11" ht="15">
      <c r="A14" s="57"/>
      <c r="B14" s="494"/>
      <c r="C14" s="151"/>
      <c r="D14" s="57"/>
      <c r="E14" s="498"/>
      <c r="F14" s="499"/>
      <c r="G14" s="500"/>
      <c r="I14" s="531"/>
      <c r="J14" s="531"/>
      <c r="K14" s="531"/>
    </row>
    <row r="15" spans="1:11" ht="15">
      <c r="A15" s="57"/>
      <c r="B15" s="494"/>
      <c r="C15" s="152" t="s">
        <v>65</v>
      </c>
      <c r="D15" s="57"/>
      <c r="E15" s="498"/>
      <c r="F15" s="499"/>
      <c r="G15" s="500"/>
      <c r="I15" s="531"/>
      <c r="J15" s="531"/>
      <c r="K15" s="531"/>
    </row>
    <row r="16" spans="1:11" ht="15">
      <c r="A16" s="57"/>
      <c r="B16" s="494"/>
      <c r="C16" s="57" t="s">
        <v>64</v>
      </c>
      <c r="D16" s="57"/>
      <c r="E16" s="498">
        <v>-2010</v>
      </c>
      <c r="F16" s="499"/>
      <c r="G16" s="500">
        <v>-1214.05</v>
      </c>
      <c r="I16" s="531"/>
      <c r="J16" s="531"/>
      <c r="K16" s="531"/>
    </row>
    <row r="17" spans="1:11" ht="15">
      <c r="A17" s="57"/>
      <c r="B17" s="494"/>
      <c r="C17" s="57" t="s">
        <v>73</v>
      </c>
      <c r="D17" s="57"/>
      <c r="E17" s="498">
        <v>240</v>
      </c>
      <c r="F17" s="499"/>
      <c r="G17" s="500">
        <v>-35.15</v>
      </c>
      <c r="I17" s="531"/>
      <c r="J17" s="531"/>
      <c r="K17" s="531"/>
    </row>
    <row r="18" spans="1:11" ht="15">
      <c r="A18" s="57"/>
      <c r="B18" s="494"/>
      <c r="C18" s="57"/>
      <c r="D18" s="57"/>
      <c r="E18" s="501"/>
      <c r="F18" s="499"/>
      <c r="G18" s="502"/>
      <c r="I18" s="531"/>
      <c r="J18" s="531"/>
      <c r="K18" s="531"/>
    </row>
    <row r="19" spans="1:11" ht="16.5">
      <c r="A19" s="51"/>
      <c r="B19" s="494"/>
      <c r="C19" s="57" t="s">
        <v>66</v>
      </c>
      <c r="D19" s="57"/>
      <c r="E19" s="498">
        <f>SUM(E13:E18)</f>
        <v>890</v>
      </c>
      <c r="F19" s="503"/>
      <c r="G19" s="504">
        <f>SUM(G13:G18)</f>
        <v>3942.1299999999997</v>
      </c>
      <c r="I19" s="531"/>
      <c r="J19" s="531"/>
      <c r="K19" s="531"/>
    </row>
    <row r="20" spans="1:11" ht="16.5">
      <c r="A20" s="51"/>
      <c r="B20" s="494"/>
      <c r="C20" s="57"/>
      <c r="D20" s="57"/>
      <c r="E20" s="488"/>
      <c r="F20" s="499"/>
      <c r="G20" s="500"/>
      <c r="I20" s="531"/>
      <c r="J20" s="531"/>
      <c r="K20" s="531"/>
    </row>
    <row r="21" spans="1:11" ht="16.5">
      <c r="A21" s="51"/>
      <c r="B21" s="505"/>
      <c r="C21" s="152" t="s">
        <v>67</v>
      </c>
      <c r="D21" s="57"/>
      <c r="E21" s="498"/>
      <c r="F21" s="499"/>
      <c r="G21" s="500"/>
      <c r="I21" s="531"/>
      <c r="J21" s="531"/>
      <c r="K21" s="531"/>
    </row>
    <row r="22" spans="1:11" ht="16.5">
      <c r="A22" s="51"/>
      <c r="B22" s="494"/>
      <c r="C22" s="57" t="s">
        <v>68</v>
      </c>
      <c r="D22" s="57"/>
      <c r="E22" s="498">
        <v>2139</v>
      </c>
      <c r="F22" s="499"/>
      <c r="G22" s="506">
        <v>890.56</v>
      </c>
      <c r="I22" s="531"/>
      <c r="J22" s="531"/>
      <c r="K22" s="531"/>
    </row>
    <row r="23" spans="1:11" ht="16.5">
      <c r="A23" s="51"/>
      <c r="B23" s="494"/>
      <c r="C23" s="57" t="s">
        <v>69</v>
      </c>
      <c r="D23" s="507"/>
      <c r="E23" s="498">
        <v>-1758</v>
      </c>
      <c r="F23" s="499"/>
      <c r="G23" s="506">
        <v>-1546.69</v>
      </c>
      <c r="I23" s="531"/>
      <c r="J23" s="531"/>
      <c r="K23" s="531"/>
    </row>
    <row r="24" spans="1:11" ht="16.5">
      <c r="A24" s="51"/>
      <c r="B24" s="494"/>
      <c r="C24" s="57"/>
      <c r="D24" s="57"/>
      <c r="E24" s="501"/>
      <c r="F24" s="499"/>
      <c r="G24" s="502"/>
      <c r="I24" s="531"/>
      <c r="J24" s="531"/>
      <c r="K24" s="531"/>
    </row>
    <row r="25" spans="1:11" ht="16.5">
      <c r="A25" s="51"/>
      <c r="B25" s="494"/>
      <c r="C25" s="57" t="s">
        <v>93</v>
      </c>
      <c r="D25" s="57"/>
      <c r="E25" s="498">
        <f>SUM(E19:E24)+0.3</f>
        <v>1271.3</v>
      </c>
      <c r="F25" s="503"/>
      <c r="G25" s="508">
        <f>SUM(G19:G24)</f>
        <v>3285.9999999999995</v>
      </c>
      <c r="I25" s="531"/>
      <c r="J25" s="531"/>
      <c r="K25" s="531"/>
    </row>
    <row r="26" spans="1:11" ht="16.5">
      <c r="A26" s="51"/>
      <c r="B26" s="494"/>
      <c r="C26" s="57"/>
      <c r="D26" s="57"/>
      <c r="E26" s="498"/>
      <c r="F26" s="503"/>
      <c r="G26" s="504"/>
      <c r="I26" s="531"/>
      <c r="J26" s="531"/>
      <c r="K26" s="531"/>
    </row>
    <row r="27" spans="1:11" ht="16.5">
      <c r="A27" s="51"/>
      <c r="B27" s="494"/>
      <c r="C27" s="57" t="s">
        <v>94</v>
      </c>
      <c r="D27" s="57"/>
      <c r="E27" s="498">
        <v>-118</v>
      </c>
      <c r="F27" s="503"/>
      <c r="G27" s="504">
        <v>0</v>
      </c>
      <c r="I27" s="531"/>
      <c r="J27" s="531"/>
      <c r="K27" s="531"/>
    </row>
    <row r="28" spans="1:11" ht="16.5">
      <c r="A28" s="51"/>
      <c r="B28" s="494"/>
      <c r="C28" s="57" t="s">
        <v>95</v>
      </c>
      <c r="D28" s="57"/>
      <c r="E28" s="498">
        <v>-324</v>
      </c>
      <c r="F28" s="499"/>
      <c r="G28" s="500">
        <v>0</v>
      </c>
      <c r="I28" s="531"/>
      <c r="J28" s="531"/>
      <c r="K28" s="531"/>
    </row>
    <row r="29" spans="1:11" ht="16.5">
      <c r="A29" s="51"/>
      <c r="B29" s="494"/>
      <c r="C29" s="57"/>
      <c r="D29" s="57"/>
      <c r="E29" s="501"/>
      <c r="F29" s="499"/>
      <c r="G29" s="502"/>
      <c r="I29" s="531"/>
      <c r="J29" s="531"/>
      <c r="K29" s="531"/>
    </row>
    <row r="30" spans="1:11" ht="16.5">
      <c r="A30" s="51"/>
      <c r="B30" s="494"/>
      <c r="C30" s="57" t="s">
        <v>70</v>
      </c>
      <c r="D30" s="57"/>
      <c r="E30" s="364">
        <f>SUM(E27:E28)+E25</f>
        <v>829.3</v>
      </c>
      <c r="F30" s="499"/>
      <c r="G30" s="509">
        <f>SUM(G27:G28)+G25</f>
        <v>3285.9999999999995</v>
      </c>
      <c r="I30" s="531"/>
      <c r="J30" s="531"/>
      <c r="K30" s="531"/>
    </row>
    <row r="31" spans="1:11" ht="16.5">
      <c r="A31" s="51"/>
      <c r="B31" s="494"/>
      <c r="C31" s="57"/>
      <c r="D31" s="57"/>
      <c r="E31" s="364"/>
      <c r="F31" s="498"/>
      <c r="G31" s="500"/>
      <c r="I31" s="531"/>
      <c r="J31" s="531"/>
      <c r="K31" s="531"/>
    </row>
    <row r="32" spans="1:11" ht="16.5">
      <c r="A32" s="51"/>
      <c r="B32" s="494"/>
      <c r="C32" s="152" t="s">
        <v>62</v>
      </c>
      <c r="D32" s="57"/>
      <c r="E32" s="498"/>
      <c r="F32" s="499"/>
      <c r="G32" s="500"/>
      <c r="I32" s="531"/>
      <c r="J32" s="531"/>
      <c r="K32" s="531"/>
    </row>
    <row r="33" spans="1:11" ht="16.5">
      <c r="A33" s="51"/>
      <c r="B33" s="494"/>
      <c r="C33" s="57" t="s">
        <v>63</v>
      </c>
      <c r="D33" s="57"/>
      <c r="E33" s="498">
        <v>6</v>
      </c>
      <c r="F33" s="499"/>
      <c r="G33" s="500">
        <v>15.69</v>
      </c>
      <c r="I33" s="531"/>
      <c r="J33" s="531"/>
      <c r="K33" s="531"/>
    </row>
    <row r="34" spans="1:11" ht="16.5">
      <c r="A34" s="51"/>
      <c r="B34" s="494"/>
      <c r="C34" s="57" t="s">
        <v>128</v>
      </c>
      <c r="D34" s="57"/>
      <c r="E34" s="498">
        <v>-126</v>
      </c>
      <c r="F34" s="499"/>
      <c r="G34" s="500">
        <v>-68.56</v>
      </c>
      <c r="I34" s="531"/>
      <c r="J34" s="531"/>
      <c r="K34" s="531"/>
    </row>
    <row r="35" spans="1:11" ht="16.5">
      <c r="A35" s="51"/>
      <c r="B35" s="494"/>
      <c r="C35" s="57"/>
      <c r="D35" s="57"/>
      <c r="E35" s="498"/>
      <c r="F35" s="503"/>
      <c r="G35" s="504"/>
      <c r="I35" s="531"/>
      <c r="J35" s="531"/>
      <c r="K35" s="531"/>
    </row>
    <row r="36" spans="1:11" ht="16.5">
      <c r="A36" s="51"/>
      <c r="B36" s="494"/>
      <c r="C36" s="151" t="s">
        <v>71</v>
      </c>
      <c r="D36" s="57"/>
      <c r="E36" s="498"/>
      <c r="F36" s="499"/>
      <c r="G36" s="500"/>
      <c r="I36" s="531"/>
      <c r="J36" s="531"/>
      <c r="K36" s="531"/>
    </row>
    <row r="37" spans="1:11" ht="16.5">
      <c r="A37" s="51"/>
      <c r="B37" s="494"/>
      <c r="C37" s="57" t="s">
        <v>129</v>
      </c>
      <c r="D37" s="57"/>
      <c r="E37" s="498">
        <v>-1323</v>
      </c>
      <c r="F37" s="499"/>
      <c r="G37" s="500">
        <v>-717.89</v>
      </c>
      <c r="I37" s="531"/>
      <c r="J37" s="531"/>
      <c r="K37" s="531"/>
    </row>
    <row r="38" spans="1:11" ht="16.5">
      <c r="A38" s="51"/>
      <c r="B38" s="494"/>
      <c r="C38" s="57"/>
      <c r="D38" s="57"/>
      <c r="E38" s="498"/>
      <c r="F38" s="499"/>
      <c r="G38" s="500"/>
      <c r="I38" s="531"/>
      <c r="J38" s="531"/>
      <c r="K38" s="531"/>
    </row>
    <row r="39" spans="1:11" ht="16.5">
      <c r="A39" s="51"/>
      <c r="B39" s="494"/>
      <c r="C39" s="57" t="s">
        <v>130</v>
      </c>
      <c r="D39" s="57"/>
      <c r="E39" s="510">
        <f>SUM(E30:E37)</f>
        <v>-613.7</v>
      </c>
      <c r="F39" s="503"/>
      <c r="G39" s="508">
        <f>SUM(G30:G37)</f>
        <v>2515.24</v>
      </c>
      <c r="I39" s="531"/>
      <c r="J39" s="531"/>
      <c r="K39" s="531"/>
    </row>
    <row r="40" spans="1:11" ht="16.5">
      <c r="A40" s="51"/>
      <c r="B40" s="494"/>
      <c r="C40" s="57"/>
      <c r="D40" s="57"/>
      <c r="E40" s="498"/>
      <c r="F40" s="499"/>
      <c r="G40" s="500"/>
      <c r="I40" s="531"/>
      <c r="J40" s="531"/>
      <c r="K40" s="531"/>
    </row>
    <row r="41" spans="1:11" ht="16.5">
      <c r="A41" s="51"/>
      <c r="B41" s="494"/>
      <c r="C41" s="57" t="s">
        <v>131</v>
      </c>
      <c r="D41" s="57"/>
      <c r="E41" s="498">
        <v>12438</v>
      </c>
      <c r="F41" s="499"/>
      <c r="G41" s="500">
        <v>10739.26</v>
      </c>
      <c r="I41" s="531"/>
      <c r="J41" s="531"/>
      <c r="K41" s="531"/>
    </row>
    <row r="42" spans="1:11" ht="16.5">
      <c r="A42" s="51"/>
      <c r="B42" s="494"/>
      <c r="C42" s="57"/>
      <c r="D42" s="57"/>
      <c r="E42" s="498"/>
      <c r="F42" s="499"/>
      <c r="G42" s="500"/>
      <c r="I42" s="531"/>
      <c r="J42" s="531"/>
      <c r="K42" s="531"/>
    </row>
    <row r="43" spans="1:11" s="518" customFormat="1" ht="31.5" thickBot="1">
      <c r="A43" s="511"/>
      <c r="B43" s="512"/>
      <c r="C43" s="513" t="s">
        <v>132</v>
      </c>
      <c r="D43" s="514"/>
      <c r="E43" s="515">
        <f>E39+E41</f>
        <v>11824.3</v>
      </c>
      <c r="F43" s="516"/>
      <c r="G43" s="517">
        <f>G39+G41-0.1</f>
        <v>13254.4</v>
      </c>
      <c r="I43" s="534"/>
      <c r="J43" s="534"/>
      <c r="K43" s="534"/>
    </row>
    <row r="44" spans="1:11" ht="17.25" thickTop="1">
      <c r="A44" s="51"/>
      <c r="B44" s="519"/>
      <c r="C44" s="520"/>
      <c r="D44" s="520"/>
      <c r="E44" s="501"/>
      <c r="F44" s="521"/>
      <c r="G44" s="522"/>
      <c r="I44" s="531"/>
      <c r="J44" s="531"/>
      <c r="K44" s="531"/>
    </row>
    <row r="45" spans="1:11" ht="16.5">
      <c r="A45" s="51"/>
      <c r="B45" s="51"/>
      <c r="C45" s="51"/>
      <c r="D45" s="51"/>
      <c r="E45" s="207"/>
      <c r="F45" s="523"/>
      <c r="G45" s="524"/>
      <c r="I45" s="531"/>
      <c r="J45" s="531"/>
      <c r="K45" s="531"/>
    </row>
    <row r="46" spans="1:11" ht="16.5">
      <c r="A46" s="51"/>
      <c r="B46" s="51" t="s">
        <v>123</v>
      </c>
      <c r="C46" s="51"/>
      <c r="D46" s="51"/>
      <c r="E46" s="207"/>
      <c r="F46" s="523"/>
      <c r="G46" s="524"/>
      <c r="I46" s="531"/>
      <c r="J46" s="531"/>
      <c r="K46" s="531"/>
    </row>
    <row r="47" spans="1:11" ht="16.5">
      <c r="A47" s="51"/>
      <c r="B47" s="51" t="s">
        <v>133</v>
      </c>
      <c r="C47" s="51"/>
      <c r="D47" s="51"/>
      <c r="E47" s="207"/>
      <c r="F47" s="523"/>
      <c r="G47" s="524"/>
      <c r="I47" s="531"/>
      <c r="J47" s="531"/>
      <c r="K47" s="531"/>
    </row>
    <row r="48" spans="5:11" ht="15">
      <c r="E48" s="525"/>
      <c r="F48" s="526"/>
      <c r="G48" s="524"/>
      <c r="I48" s="531"/>
      <c r="J48" s="531"/>
      <c r="K48" s="531"/>
    </row>
    <row r="49" spans="5:11" ht="15">
      <c r="E49" s="525"/>
      <c r="F49" s="526"/>
      <c r="G49" s="524"/>
      <c r="I49" s="531"/>
      <c r="J49" s="531"/>
      <c r="K49" s="531"/>
    </row>
    <row r="50" spans="2:11" ht="15">
      <c r="B50" s="150" t="s">
        <v>72</v>
      </c>
      <c r="C50" s="150"/>
      <c r="D50" s="150"/>
      <c r="E50" s="83"/>
      <c r="F50" s="526"/>
      <c r="G50" s="524"/>
      <c r="I50" s="531"/>
      <c r="J50" s="531"/>
      <c r="K50" s="531"/>
    </row>
    <row r="51" spans="2:11" ht="15">
      <c r="B51" s="150"/>
      <c r="C51" s="152" t="s">
        <v>134</v>
      </c>
      <c r="D51" s="150"/>
      <c r="E51" s="83"/>
      <c r="F51" s="527"/>
      <c r="G51" s="528"/>
      <c r="I51" s="531"/>
      <c r="J51" s="531"/>
      <c r="K51" s="531"/>
    </row>
    <row r="52" spans="2:11" ht="15">
      <c r="B52" s="150"/>
      <c r="C52" s="150"/>
      <c r="D52" s="150"/>
      <c r="E52" s="83"/>
      <c r="F52" s="527"/>
      <c r="G52" s="528"/>
      <c r="I52" s="531"/>
      <c r="J52" s="531"/>
      <c r="K52" s="531"/>
    </row>
    <row r="53" spans="2:11" ht="15">
      <c r="B53" s="150"/>
      <c r="C53" s="529" t="s">
        <v>135</v>
      </c>
      <c r="D53" s="102"/>
      <c r="E53" s="83">
        <f>-'[1]BS'!W100/1000</f>
        <v>-3431.0097592160005</v>
      </c>
      <c r="F53" s="527"/>
      <c r="G53" s="528">
        <v>-3743.52</v>
      </c>
      <c r="I53" s="531">
        <v>-3431.0097592160005</v>
      </c>
      <c r="J53" s="531"/>
      <c r="K53" s="531">
        <v>-3743.52</v>
      </c>
    </row>
    <row r="54" spans="2:11" ht="15">
      <c r="B54" s="150"/>
      <c r="C54" s="529" t="s">
        <v>136</v>
      </c>
      <c r="D54" s="102"/>
      <c r="E54" s="83">
        <f>('[1]BS'!W64+'[1]BS'!W65)/1000</f>
        <v>15255.075110626</v>
      </c>
      <c r="F54" s="527"/>
      <c r="G54" s="528">
        <v>16997.51</v>
      </c>
      <c r="I54" s="531">
        <v>15255.075110626</v>
      </c>
      <c r="J54" s="531"/>
      <c r="K54" s="531">
        <v>16997.51</v>
      </c>
    </row>
    <row r="55" spans="2:11" ht="15">
      <c r="B55" s="150"/>
      <c r="C55" s="150"/>
      <c r="D55" s="102"/>
      <c r="E55" s="83"/>
      <c r="F55" s="527"/>
      <c r="G55" s="528"/>
      <c r="I55" s="531"/>
      <c r="J55" s="531"/>
      <c r="K55" s="531"/>
    </row>
    <row r="56" spans="2:11" ht="15.75" thickBot="1">
      <c r="B56" s="150"/>
      <c r="C56" s="150"/>
      <c r="D56" s="102"/>
      <c r="E56" s="234">
        <f>SUM(E53:E55)</f>
        <v>11824.06535141</v>
      </c>
      <c r="F56" s="527"/>
      <c r="G56" s="530">
        <f>SUM(G53:G55)</f>
        <v>13253.989999999998</v>
      </c>
      <c r="I56" s="531">
        <v>11824.06535141</v>
      </c>
      <c r="J56" s="531"/>
      <c r="K56" s="531">
        <v>13253.99</v>
      </c>
    </row>
    <row r="57" spans="5:7" ht="15.75" thickTop="1">
      <c r="E57" s="526"/>
      <c r="F57" s="526"/>
      <c r="G57" s="531"/>
    </row>
    <row r="58" spans="5:7" ht="15">
      <c r="E58" s="532"/>
      <c r="F58" s="526"/>
      <c r="G58" s="533"/>
    </row>
    <row r="59" spans="5:7" ht="15">
      <c r="E59" s="533"/>
      <c r="F59" s="526"/>
      <c r="G59" s="533"/>
    </row>
    <row r="60" spans="5:7" ht="15">
      <c r="E60" s="526"/>
      <c r="F60" s="526"/>
      <c r="G60" s="533"/>
    </row>
  </sheetData>
  <mergeCells count="4">
    <mergeCell ref="B1:G1"/>
    <mergeCell ref="B5:G5"/>
    <mergeCell ref="B2:G2"/>
    <mergeCell ref="B6:G6"/>
  </mergeCells>
  <printOptions horizontalCentered="1"/>
  <pageMargins left="0.45" right="0.25" top="0.5" bottom="0.46" header="0.25" footer="0.25"/>
  <pageSetup fitToHeight="1" fitToWidth="1" horizontalDpi="600" verticalDpi="600" orientation="portrait" paperSize="9" scale="82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CHASE PERDANA BERHAD </cp:lastModifiedBy>
  <cp:lastPrinted>2005-08-24T10:15:56Z</cp:lastPrinted>
  <dcterms:created xsi:type="dcterms:W3CDTF">2001-10-31T05:03:12Z</dcterms:created>
  <dcterms:modified xsi:type="dcterms:W3CDTF">2005-08-25T06:40:38Z</dcterms:modified>
  <cp:category/>
  <cp:version/>
  <cp:contentType/>
  <cp:contentStatus/>
</cp:coreProperties>
</file>